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一也\Desktop\"/>
    </mc:Choice>
  </mc:AlternateContent>
  <xr:revisionPtr revIDLastSave="0" documentId="13_ncr:1_{12EF08DA-56DD-4516-A6D2-93287EB55CF8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リーグ表" sheetId="1" r:id="rId1"/>
    <sheet name="リーグ表ﾊﾟﾝﾌ" sheetId="5" r:id="rId2"/>
    <sheet name="時間表" sheetId="6" r:id="rId3"/>
    <sheet name="第２日目(1)" sheetId="7" r:id="rId4"/>
    <sheet name="第2日目(2)" sheetId="9" r:id="rId5"/>
  </sheets>
  <definedNames>
    <definedName name="_xlnm.Print_Area" localSheetId="0">リーグ表!$A$1:$U$102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9" l="1"/>
  <c r="A11" i="9"/>
  <c r="A9" i="9"/>
  <c r="F29" i="9"/>
  <c r="A7" i="9"/>
  <c r="A5" i="9"/>
  <c r="Q29" i="9"/>
  <c r="M29" i="9"/>
  <c r="Q28" i="9"/>
  <c r="M28" i="9"/>
  <c r="F28" i="9"/>
  <c r="Q27" i="9"/>
  <c r="M27" i="9"/>
  <c r="F27" i="9"/>
  <c r="M26" i="9"/>
  <c r="F26" i="9"/>
  <c r="Q25" i="9"/>
  <c r="F25" i="9"/>
  <c r="Q23" i="9"/>
  <c r="M23" i="9"/>
  <c r="F23" i="9"/>
  <c r="Q22" i="9"/>
  <c r="F22" i="9"/>
  <c r="Q21" i="9"/>
  <c r="M21" i="9"/>
  <c r="F21" i="9"/>
  <c r="Q20" i="9"/>
  <c r="M20" i="9"/>
  <c r="F20" i="9"/>
  <c r="M19" i="9"/>
  <c r="F19" i="9"/>
  <c r="M14" i="9"/>
  <c r="K14" i="9"/>
  <c r="J14" i="9"/>
  <c r="H14" i="9"/>
  <c r="G14" i="9"/>
  <c r="E14" i="9"/>
  <c r="D14" i="9"/>
  <c r="B14" i="9"/>
  <c r="T13" i="9" s="1"/>
  <c r="J12" i="9"/>
  <c r="H12" i="9"/>
  <c r="G12" i="9"/>
  <c r="F11" i="9" s="1"/>
  <c r="E12" i="9"/>
  <c r="D12" i="9"/>
  <c r="U11" i="9" s="1"/>
  <c r="B12" i="9"/>
  <c r="T11" i="9" s="1"/>
  <c r="O11" i="9"/>
  <c r="L11" i="9"/>
  <c r="G10" i="9"/>
  <c r="E10" i="9"/>
  <c r="D10" i="9"/>
  <c r="B10" i="9"/>
  <c r="T9" i="9" s="1"/>
  <c r="O9" i="9"/>
  <c r="L9" i="9"/>
  <c r="I9" i="9"/>
  <c r="D8" i="9"/>
  <c r="B8" i="9"/>
  <c r="T7" i="9" s="1"/>
  <c r="O7" i="9"/>
  <c r="L7" i="9"/>
  <c r="I7" i="9"/>
  <c r="F7" i="9"/>
  <c r="U5" i="9"/>
  <c r="T5" i="9"/>
  <c r="O5" i="9"/>
  <c r="L5" i="9"/>
  <c r="I5" i="9"/>
  <c r="F5" i="9"/>
  <c r="C5" i="9"/>
  <c r="AA5" i="9" s="1"/>
  <c r="S5" i="9" s="1"/>
  <c r="O4" i="9"/>
  <c r="L4" i="9"/>
  <c r="I4" i="9"/>
  <c r="F4" i="9"/>
  <c r="C4" i="9"/>
  <c r="I13" i="9" l="1"/>
  <c r="F13" i="9"/>
  <c r="L13" i="9"/>
  <c r="Q19" i="9"/>
  <c r="M22" i="9"/>
  <c r="M25" i="9"/>
  <c r="U7" i="9"/>
  <c r="AD5" i="9"/>
  <c r="AD11" i="9"/>
  <c r="I11" i="9"/>
  <c r="C13" i="9"/>
  <c r="Z13" i="9" s="1"/>
  <c r="R13" i="9" s="1"/>
  <c r="U13" i="9"/>
  <c r="C9" i="9"/>
  <c r="U9" i="9"/>
  <c r="F9" i="9"/>
  <c r="Y9" i="9" s="1"/>
  <c r="Q9" i="9" s="1"/>
  <c r="AD7" i="9"/>
  <c r="AD9" i="9"/>
  <c r="AD13" i="9"/>
  <c r="Y5" i="9"/>
  <c r="Q5" i="9" s="1"/>
  <c r="Z5" i="9"/>
  <c r="R5" i="9" s="1"/>
  <c r="C7" i="9"/>
  <c r="Z9" i="9"/>
  <c r="R9" i="9" s="1"/>
  <c r="C11" i="9"/>
  <c r="Y13" i="9"/>
  <c r="Q13" i="9" s="1"/>
  <c r="AC5" i="9" l="1"/>
  <c r="V13" i="9"/>
  <c r="AC9" i="9"/>
  <c r="V9" i="9"/>
  <c r="AC11" i="9"/>
  <c r="AC7" i="9"/>
  <c r="AA13" i="9"/>
  <c r="S13" i="9" s="1"/>
  <c r="AA9" i="9"/>
  <c r="S9" i="9" s="1"/>
  <c r="AC13" i="9"/>
  <c r="V5" i="9"/>
  <c r="Z11" i="9"/>
  <c r="R11" i="9" s="1"/>
  <c r="AA11" i="9"/>
  <c r="S11" i="9" s="1"/>
  <c r="Y11" i="9"/>
  <c r="Q11" i="9" s="1"/>
  <c r="V11" i="9" s="1"/>
  <c r="Z7" i="9"/>
  <c r="R7" i="9" s="1"/>
  <c r="AA7" i="9"/>
  <c r="S7" i="9" s="1"/>
  <c r="Y7" i="9"/>
  <c r="Q7" i="9" s="1"/>
  <c r="V7" i="9" s="1"/>
  <c r="AB7" i="9" l="1"/>
  <c r="AE7" i="9" s="1"/>
  <c r="AB5" i="9"/>
  <c r="AE5" i="9" s="1"/>
  <c r="AB11" i="9"/>
  <c r="AE11" i="9" s="1"/>
  <c r="AB13" i="9"/>
  <c r="AE13" i="9" s="1"/>
  <c r="AB9" i="9"/>
  <c r="AE9" i="9" s="1"/>
  <c r="W11" i="9" l="1"/>
  <c r="Z18" i="7" l="1"/>
  <c r="E76" i="1"/>
  <c r="H76" i="1"/>
  <c r="AD18" i="7" l="1"/>
  <c r="I89" i="1" l="1"/>
  <c r="C37" i="6" l="1"/>
  <c r="I26" i="6" l="1"/>
  <c r="C26" i="6"/>
  <c r="C14" i="6"/>
  <c r="E21" i="1"/>
  <c r="D20" i="1" s="1"/>
  <c r="X52" i="7"/>
  <c r="BD52" i="7" s="1"/>
  <c r="H52" i="7"/>
  <c r="AN52" i="7" s="1"/>
  <c r="AB45" i="7"/>
  <c r="BH45" i="7" s="1"/>
  <c r="T45" i="7"/>
  <c r="AZ45" i="7" s="1"/>
  <c r="L45" i="7"/>
  <c r="AR45" i="7" s="1"/>
  <c r="D45" i="7"/>
  <c r="AJ45" i="7" s="1"/>
  <c r="X42" i="7"/>
  <c r="BD42" i="7" s="1"/>
  <c r="H42" i="7"/>
  <c r="AN42" i="7" s="1"/>
  <c r="P37" i="7"/>
  <c r="AV37" i="7"/>
  <c r="BD24" i="7"/>
  <c r="AN24" i="7"/>
  <c r="BD14" i="7"/>
  <c r="AN14" i="7"/>
  <c r="AV9" i="7"/>
  <c r="BH17" i="7"/>
  <c r="AZ17" i="7"/>
  <c r="AJ17" i="7"/>
  <c r="AR17" i="7"/>
  <c r="K89" i="1"/>
  <c r="H89" i="1"/>
  <c r="F89" i="1"/>
  <c r="E89" i="1"/>
  <c r="C89" i="1"/>
  <c r="D88" i="1" s="1"/>
  <c r="M88" i="1"/>
  <c r="H87" i="1"/>
  <c r="F87" i="1"/>
  <c r="E87" i="1"/>
  <c r="S86" i="1" s="1"/>
  <c r="C87" i="1"/>
  <c r="M86" i="1"/>
  <c r="J86" i="1"/>
  <c r="E85" i="1"/>
  <c r="S84" i="1" s="1"/>
  <c r="M84" i="1"/>
  <c r="J84" i="1"/>
  <c r="G84" i="1"/>
  <c r="M82" i="1"/>
  <c r="X82" i="1" s="1"/>
  <c r="P82" i="1" s="1"/>
  <c r="J82" i="1"/>
  <c r="G82" i="1"/>
  <c r="D82" i="1"/>
  <c r="K78" i="1"/>
  <c r="J77" i="1" s="1"/>
  <c r="I78" i="1"/>
  <c r="H78" i="1"/>
  <c r="F78" i="1"/>
  <c r="E78" i="1"/>
  <c r="C78" i="1"/>
  <c r="M77" i="1"/>
  <c r="F76" i="1"/>
  <c r="G75" i="1" s="1"/>
  <c r="C76" i="1"/>
  <c r="M75" i="1"/>
  <c r="J75" i="1"/>
  <c r="E74" i="1"/>
  <c r="D73" i="1" s="1"/>
  <c r="X73" i="1" s="1"/>
  <c r="P73" i="1" s="1"/>
  <c r="C74" i="1"/>
  <c r="M73" i="1"/>
  <c r="J73" i="1"/>
  <c r="G73" i="1"/>
  <c r="M71" i="1"/>
  <c r="J71" i="1"/>
  <c r="G71" i="1"/>
  <c r="D71" i="1"/>
  <c r="W71" i="1" s="1"/>
  <c r="O71" i="1" s="1"/>
  <c r="K67" i="1"/>
  <c r="I67" i="1"/>
  <c r="H67" i="1"/>
  <c r="F67" i="1"/>
  <c r="E67" i="1"/>
  <c r="C67" i="1"/>
  <c r="D66" i="1" s="1"/>
  <c r="M66" i="1"/>
  <c r="H65" i="1"/>
  <c r="G64" i="1" s="1"/>
  <c r="F65" i="1"/>
  <c r="E65" i="1"/>
  <c r="C65" i="1"/>
  <c r="D64" i="1" s="1"/>
  <c r="M64" i="1"/>
  <c r="J64" i="1"/>
  <c r="E63" i="1"/>
  <c r="C63" i="1"/>
  <c r="R62" i="1" s="1"/>
  <c r="M62" i="1"/>
  <c r="J62" i="1"/>
  <c r="G62" i="1"/>
  <c r="M60" i="1"/>
  <c r="X60" i="1" s="1"/>
  <c r="P60" i="1" s="1"/>
  <c r="J60" i="1"/>
  <c r="G60" i="1"/>
  <c r="D60" i="1"/>
  <c r="K56" i="1"/>
  <c r="I56" i="1"/>
  <c r="H56" i="1"/>
  <c r="G55" i="1" s="1"/>
  <c r="F56" i="1"/>
  <c r="E56" i="1"/>
  <c r="C56" i="1"/>
  <c r="M55" i="1"/>
  <c r="H54" i="1"/>
  <c r="F54" i="1"/>
  <c r="G53" i="1" s="1"/>
  <c r="E54" i="1"/>
  <c r="C54" i="1"/>
  <c r="D53" i="1" s="1"/>
  <c r="M53" i="1"/>
  <c r="J53" i="1"/>
  <c r="E52" i="1"/>
  <c r="C52" i="1"/>
  <c r="D51" i="1" s="1"/>
  <c r="M51" i="1"/>
  <c r="J51" i="1"/>
  <c r="G51" i="1"/>
  <c r="M49" i="1"/>
  <c r="J49" i="1"/>
  <c r="G49" i="1"/>
  <c r="D49" i="1"/>
  <c r="K45" i="1"/>
  <c r="J44" i="1" s="1"/>
  <c r="I45" i="1"/>
  <c r="H45" i="1"/>
  <c r="G44" i="1" s="1"/>
  <c r="F45" i="1"/>
  <c r="E45" i="1"/>
  <c r="C45" i="1"/>
  <c r="S44" i="1" s="1"/>
  <c r="M44" i="1"/>
  <c r="H43" i="1"/>
  <c r="F43" i="1"/>
  <c r="E43" i="1"/>
  <c r="S42" i="1" s="1"/>
  <c r="C43" i="1"/>
  <c r="M42" i="1"/>
  <c r="J42" i="1"/>
  <c r="E41" i="1"/>
  <c r="D40" i="1" s="1"/>
  <c r="C41" i="1"/>
  <c r="M40" i="1"/>
  <c r="J40" i="1"/>
  <c r="G40" i="1"/>
  <c r="M38" i="1"/>
  <c r="J38" i="1"/>
  <c r="G38" i="1"/>
  <c r="D38" i="1"/>
  <c r="K34" i="1"/>
  <c r="I34" i="1"/>
  <c r="J33" i="1" s="1"/>
  <c r="H34" i="1"/>
  <c r="F34" i="1"/>
  <c r="G33" i="1" s="1"/>
  <c r="E34" i="1"/>
  <c r="C34" i="1"/>
  <c r="M33" i="1"/>
  <c r="H32" i="1"/>
  <c r="F32" i="1"/>
  <c r="E32" i="1"/>
  <c r="C32" i="1"/>
  <c r="M31" i="1"/>
  <c r="J31" i="1"/>
  <c r="E30" i="1"/>
  <c r="C30" i="1"/>
  <c r="M29" i="1"/>
  <c r="J29" i="1"/>
  <c r="G29" i="1"/>
  <c r="M27" i="1"/>
  <c r="J27" i="1"/>
  <c r="X27" i="1" s="1"/>
  <c r="P27" i="1" s="1"/>
  <c r="G27" i="1"/>
  <c r="D27" i="1"/>
  <c r="Y27" i="1" s="1"/>
  <c r="Q27" i="1" s="1"/>
  <c r="K23" i="1"/>
  <c r="I23" i="1"/>
  <c r="H23" i="1"/>
  <c r="F23" i="1"/>
  <c r="G22" i="1" s="1"/>
  <c r="E23" i="1"/>
  <c r="C23" i="1"/>
  <c r="D22" i="1" s="1"/>
  <c r="M22" i="1"/>
  <c r="H21" i="1"/>
  <c r="G20" i="1" s="1"/>
  <c r="F21" i="1"/>
  <c r="R20" i="1"/>
  <c r="C21" i="1"/>
  <c r="M20" i="1"/>
  <c r="J20" i="1"/>
  <c r="E19" i="1"/>
  <c r="C19" i="1"/>
  <c r="M18" i="1"/>
  <c r="J18" i="1"/>
  <c r="G18" i="1"/>
  <c r="M16" i="1"/>
  <c r="J16" i="1"/>
  <c r="G16" i="1"/>
  <c r="D16" i="1"/>
  <c r="K12" i="1"/>
  <c r="I12" i="1"/>
  <c r="H12" i="1"/>
  <c r="F12" i="1"/>
  <c r="G11" i="1" s="1"/>
  <c r="E12" i="1"/>
  <c r="D11" i="1"/>
  <c r="C12" i="1"/>
  <c r="H10" i="1"/>
  <c r="G9" i="1" s="1"/>
  <c r="F10" i="1"/>
  <c r="E10" i="1"/>
  <c r="C10" i="1"/>
  <c r="E8" i="1"/>
  <c r="C8" i="1"/>
  <c r="A3" i="5"/>
  <c r="A14" i="5"/>
  <c r="A25" i="5"/>
  <c r="A36" i="5"/>
  <c r="A84" i="5"/>
  <c r="E81" i="5" s="1"/>
  <c r="A86" i="5"/>
  <c r="H81" i="5" s="1"/>
  <c r="A88" i="5"/>
  <c r="K81" i="5" s="1"/>
  <c r="A73" i="5"/>
  <c r="E70" i="5" s="1"/>
  <c r="A75" i="5"/>
  <c r="H70" i="5" s="1"/>
  <c r="A77" i="5"/>
  <c r="K70" i="5" s="1"/>
  <c r="A62" i="5"/>
  <c r="E59" i="5" s="1"/>
  <c r="A64" i="5"/>
  <c r="H59" i="5"/>
  <c r="A66" i="5"/>
  <c r="K59" i="5" s="1"/>
  <c r="A51" i="5"/>
  <c r="E48" i="5" s="1"/>
  <c r="A53" i="5"/>
  <c r="H48" i="5"/>
  <c r="A55" i="5"/>
  <c r="K48" i="5"/>
  <c r="A40" i="5"/>
  <c r="E37" i="5" s="1"/>
  <c r="A42" i="5"/>
  <c r="H37" i="5" s="1"/>
  <c r="A44" i="5"/>
  <c r="K37" i="5" s="1"/>
  <c r="A29" i="5"/>
  <c r="E26" i="5" s="1"/>
  <c r="A31" i="5"/>
  <c r="H26" i="5" s="1"/>
  <c r="A33" i="5"/>
  <c r="K26" i="5" s="1"/>
  <c r="A82" i="5"/>
  <c r="B81" i="5" s="1"/>
  <c r="A71" i="5"/>
  <c r="B70" i="5" s="1"/>
  <c r="A60" i="5"/>
  <c r="B59" i="5" s="1"/>
  <c r="A49" i="5"/>
  <c r="B48" i="5" s="1"/>
  <c r="A38" i="5"/>
  <c r="B37" i="5"/>
  <c r="A27" i="5"/>
  <c r="B26" i="5" s="1"/>
  <c r="A18" i="5"/>
  <c r="E15" i="5" s="1"/>
  <c r="A20" i="5"/>
  <c r="H15" i="5"/>
  <c r="A22" i="5"/>
  <c r="K15" i="5"/>
  <c r="A16" i="5"/>
  <c r="B15" i="5" s="1"/>
  <c r="A7" i="5"/>
  <c r="E4" i="5" s="1"/>
  <c r="A9" i="5"/>
  <c r="H4" i="5" s="1"/>
  <c r="A11" i="5"/>
  <c r="K4" i="5" s="1"/>
  <c r="A5" i="5"/>
  <c r="B4" i="5" s="1"/>
  <c r="I14" i="6"/>
  <c r="I3" i="6"/>
  <c r="A80" i="5"/>
  <c r="A69" i="5"/>
  <c r="A58" i="5"/>
  <c r="A47" i="5"/>
  <c r="C3" i="6"/>
  <c r="H5" i="6"/>
  <c r="G28" i="6"/>
  <c r="E28" i="6"/>
  <c r="M12" i="6"/>
  <c r="L12" i="6"/>
  <c r="J12" i="6"/>
  <c r="H12" i="6"/>
  <c r="G12" i="6"/>
  <c r="E12" i="6"/>
  <c r="B18" i="7"/>
  <c r="F18" i="7"/>
  <c r="I71" i="5"/>
  <c r="C16" i="5"/>
  <c r="C5" i="5"/>
  <c r="C27" i="5"/>
  <c r="H42" i="6"/>
  <c r="G45" i="6"/>
  <c r="G46" i="6"/>
  <c r="G42" i="6"/>
  <c r="H40" i="6"/>
  <c r="H45" i="6"/>
  <c r="E46" i="6"/>
  <c r="E43" i="6"/>
  <c r="H43" i="6"/>
  <c r="H46" i="6"/>
  <c r="E45" i="6"/>
  <c r="E42" i="6"/>
  <c r="M31" i="6"/>
  <c r="L34" i="6"/>
  <c r="L32" i="6"/>
  <c r="M28" i="6"/>
  <c r="L35" i="6"/>
  <c r="L31" i="6"/>
  <c r="M34" i="6"/>
  <c r="M29" i="6"/>
  <c r="J35" i="6"/>
  <c r="J32" i="6"/>
  <c r="M35" i="6"/>
  <c r="M32" i="6"/>
  <c r="J34" i="6"/>
  <c r="J31" i="6"/>
  <c r="M18" i="6"/>
  <c r="L23" i="6"/>
  <c r="G20" i="6"/>
  <c r="G24" i="6"/>
  <c r="L21" i="6"/>
  <c r="G23" i="6"/>
  <c r="L20" i="6"/>
  <c r="M21" i="6"/>
  <c r="M24" i="6"/>
  <c r="H18" i="6"/>
  <c r="J23" i="6"/>
  <c r="J20" i="6"/>
  <c r="H21" i="6"/>
  <c r="H24" i="6"/>
  <c r="E23" i="6"/>
  <c r="E20" i="6"/>
  <c r="M22" i="6"/>
  <c r="M16" i="6"/>
  <c r="M19" i="6"/>
  <c r="G21" i="6"/>
  <c r="L24" i="6"/>
  <c r="E21" i="6"/>
  <c r="J24" i="6"/>
  <c r="J21" i="6"/>
  <c r="H22" i="6"/>
  <c r="E40" i="6"/>
  <c r="G39" i="6"/>
  <c r="E39" i="6"/>
  <c r="L29" i="6"/>
  <c r="J29" i="6"/>
  <c r="L28" i="6"/>
  <c r="J28" i="6"/>
  <c r="L17" i="6"/>
  <c r="J17" i="6"/>
  <c r="G17" i="6"/>
  <c r="E17" i="6"/>
  <c r="L18" i="6"/>
  <c r="J18" i="6"/>
  <c r="H31" i="6"/>
  <c r="H28" i="6"/>
  <c r="H34" i="6"/>
  <c r="H29" i="6"/>
  <c r="H35" i="6"/>
  <c r="H32" i="6"/>
  <c r="M20" i="6"/>
  <c r="H23" i="6"/>
  <c r="H20" i="6"/>
  <c r="M23" i="6"/>
  <c r="H17" i="6"/>
  <c r="M11" i="6"/>
  <c r="M8" i="6"/>
  <c r="M6" i="6"/>
  <c r="M5" i="6"/>
  <c r="M9" i="6"/>
  <c r="H11" i="6"/>
  <c r="H9" i="6"/>
  <c r="H8" i="6"/>
  <c r="G22" i="6"/>
  <c r="L19" i="6"/>
  <c r="L22" i="6"/>
  <c r="G19" i="6"/>
  <c r="J19" i="6"/>
  <c r="G34" i="6"/>
  <c r="G32" i="6"/>
  <c r="G35" i="6"/>
  <c r="G31" i="6"/>
  <c r="G29" i="6"/>
  <c r="E29" i="6"/>
  <c r="E22" i="6"/>
  <c r="E19" i="6"/>
  <c r="J16" i="6"/>
  <c r="G16" i="6"/>
  <c r="E16" i="6"/>
  <c r="E35" i="6"/>
  <c r="E32" i="6"/>
  <c r="E34" i="6"/>
  <c r="E31" i="6"/>
  <c r="L11" i="6"/>
  <c r="L9" i="6"/>
  <c r="L6" i="6"/>
  <c r="L8" i="6"/>
  <c r="J6" i="6"/>
  <c r="J11" i="6"/>
  <c r="J8" i="6"/>
  <c r="J9" i="6"/>
  <c r="L5" i="6"/>
  <c r="J5" i="6"/>
  <c r="G11" i="6"/>
  <c r="G9" i="6"/>
  <c r="G6" i="6"/>
  <c r="G8" i="6"/>
  <c r="E6" i="6"/>
  <c r="E9" i="6"/>
  <c r="E8" i="6"/>
  <c r="BJ18" i="7"/>
  <c r="BF18" i="7"/>
  <c r="BB18" i="7"/>
  <c r="AX18" i="7"/>
  <c r="AL18" i="7"/>
  <c r="C4" i="1"/>
  <c r="F4" i="1"/>
  <c r="I4" i="1"/>
  <c r="L4" i="1"/>
  <c r="D5" i="1"/>
  <c r="G5" i="1"/>
  <c r="J5" i="1"/>
  <c r="W5" i="1" s="1"/>
  <c r="O5" i="1" s="1"/>
  <c r="M5" i="1"/>
  <c r="R5" i="1"/>
  <c r="S5" i="1"/>
  <c r="G7" i="1"/>
  <c r="X7" i="1" s="1"/>
  <c r="P7" i="1" s="1"/>
  <c r="J7" i="1"/>
  <c r="M7" i="1"/>
  <c r="J9" i="1"/>
  <c r="M9" i="1"/>
  <c r="M11" i="1"/>
  <c r="C15" i="1"/>
  <c r="F15" i="1"/>
  <c r="I15" i="1"/>
  <c r="L15" i="1"/>
  <c r="R16" i="1"/>
  <c r="S16" i="1"/>
  <c r="C26" i="1"/>
  <c r="F26" i="1"/>
  <c r="I26" i="1"/>
  <c r="L26" i="1"/>
  <c r="R27" i="1"/>
  <c r="S27" i="1"/>
  <c r="C37" i="1"/>
  <c r="F37" i="1"/>
  <c r="I37" i="1"/>
  <c r="L37" i="1"/>
  <c r="R38" i="1"/>
  <c r="S38" i="1"/>
  <c r="R40" i="1"/>
  <c r="C48" i="1"/>
  <c r="F48" i="1"/>
  <c r="I48" i="1"/>
  <c r="L48" i="1"/>
  <c r="R49" i="1"/>
  <c r="S49" i="1"/>
  <c r="C59" i="1"/>
  <c r="F59" i="1"/>
  <c r="I59" i="1"/>
  <c r="L59" i="1"/>
  <c r="R60" i="1"/>
  <c r="S60" i="1"/>
  <c r="C70" i="1"/>
  <c r="F70" i="1"/>
  <c r="I70" i="1"/>
  <c r="L70" i="1"/>
  <c r="R71" i="1"/>
  <c r="S71" i="1"/>
  <c r="R73" i="1"/>
  <c r="C81" i="1"/>
  <c r="F81" i="1"/>
  <c r="I81" i="1"/>
  <c r="L81" i="1"/>
  <c r="R82" i="1"/>
  <c r="S82" i="1"/>
  <c r="R84" i="1"/>
  <c r="F16" i="5"/>
  <c r="I16" i="5"/>
  <c r="L16" i="5"/>
  <c r="C18" i="5"/>
  <c r="F18" i="5"/>
  <c r="I18" i="5"/>
  <c r="L18" i="5"/>
  <c r="C20" i="5"/>
  <c r="F20" i="5"/>
  <c r="I20" i="5"/>
  <c r="L20" i="5"/>
  <c r="C22" i="5"/>
  <c r="F22" i="5"/>
  <c r="I22" i="5"/>
  <c r="L22" i="5"/>
  <c r="F27" i="5"/>
  <c r="I27" i="5"/>
  <c r="L27" i="5"/>
  <c r="C29" i="5"/>
  <c r="F29" i="5"/>
  <c r="I29" i="5"/>
  <c r="L29" i="5"/>
  <c r="C31" i="5"/>
  <c r="F31" i="5"/>
  <c r="I31" i="5"/>
  <c r="L31" i="5"/>
  <c r="C33" i="5"/>
  <c r="F33" i="5"/>
  <c r="I33" i="5"/>
  <c r="L33" i="5"/>
  <c r="C38" i="5"/>
  <c r="F38" i="5"/>
  <c r="I38" i="5"/>
  <c r="L38" i="5"/>
  <c r="C40" i="5"/>
  <c r="F40" i="5"/>
  <c r="I40" i="5"/>
  <c r="L40" i="5"/>
  <c r="C42" i="5"/>
  <c r="F42" i="5"/>
  <c r="I42" i="5"/>
  <c r="L42" i="5"/>
  <c r="C44" i="5"/>
  <c r="F44" i="5"/>
  <c r="I44" i="5"/>
  <c r="L44" i="5"/>
  <c r="C49" i="5"/>
  <c r="F49" i="5"/>
  <c r="I49" i="5"/>
  <c r="L49" i="5"/>
  <c r="C51" i="5"/>
  <c r="F51" i="5"/>
  <c r="I51" i="5"/>
  <c r="L51" i="5"/>
  <c r="C53" i="5"/>
  <c r="F53" i="5"/>
  <c r="I53" i="5"/>
  <c r="L53" i="5"/>
  <c r="C55" i="5"/>
  <c r="F55" i="5"/>
  <c r="I55" i="5"/>
  <c r="L55" i="5"/>
  <c r="C60" i="5"/>
  <c r="F60" i="5"/>
  <c r="I60" i="5"/>
  <c r="L60" i="5"/>
  <c r="C62" i="5"/>
  <c r="F62" i="5"/>
  <c r="I62" i="5"/>
  <c r="L62" i="5"/>
  <c r="C64" i="5"/>
  <c r="F64" i="5"/>
  <c r="I64" i="5"/>
  <c r="L64" i="5"/>
  <c r="C66" i="5"/>
  <c r="F66" i="5"/>
  <c r="I66" i="5"/>
  <c r="L66" i="5"/>
  <c r="C71" i="5"/>
  <c r="F71" i="5"/>
  <c r="L71" i="5"/>
  <c r="C73" i="5"/>
  <c r="F73" i="5"/>
  <c r="I73" i="5"/>
  <c r="L73" i="5"/>
  <c r="C75" i="5"/>
  <c r="F75" i="5"/>
  <c r="I75" i="5"/>
  <c r="L75" i="5"/>
  <c r="C77" i="5"/>
  <c r="F77" i="5"/>
  <c r="I77" i="5"/>
  <c r="L77" i="5"/>
  <c r="C82" i="5"/>
  <c r="F82" i="5"/>
  <c r="I82" i="5"/>
  <c r="L82" i="5"/>
  <c r="C84" i="5"/>
  <c r="F84" i="5"/>
  <c r="I84" i="5"/>
  <c r="L84" i="5"/>
  <c r="C86" i="5"/>
  <c r="F86" i="5"/>
  <c r="I86" i="5"/>
  <c r="L86" i="5"/>
  <c r="C88" i="5"/>
  <c r="F88" i="5"/>
  <c r="I88" i="5"/>
  <c r="L88" i="5"/>
  <c r="E5" i="6"/>
  <c r="G5" i="6"/>
  <c r="H6" i="6"/>
  <c r="E11" i="6"/>
  <c r="M17" i="6"/>
  <c r="L16" i="6"/>
  <c r="J22" i="6"/>
  <c r="E18" i="6"/>
  <c r="G18" i="6"/>
  <c r="H19" i="6"/>
  <c r="E24" i="6"/>
  <c r="H16" i="6"/>
  <c r="H39" i="6"/>
  <c r="G40" i="6"/>
  <c r="G43" i="6"/>
  <c r="J18" i="7"/>
  <c r="N18" i="7"/>
  <c r="R18" i="7"/>
  <c r="V18" i="7"/>
  <c r="AH18" i="7"/>
  <c r="AP18" i="7"/>
  <c r="AT18" i="7"/>
  <c r="B46" i="7"/>
  <c r="F46" i="7"/>
  <c r="J46" i="7"/>
  <c r="N46" i="7"/>
  <c r="R46" i="7"/>
  <c r="V46" i="7"/>
  <c r="Z46" i="7"/>
  <c r="AD46" i="7"/>
  <c r="AH46" i="7"/>
  <c r="AL46" i="7"/>
  <c r="AP46" i="7"/>
  <c r="AT46" i="7"/>
  <c r="AX46" i="7"/>
  <c r="BB46" i="7"/>
  <c r="BF46" i="7"/>
  <c r="BJ46" i="7"/>
  <c r="S40" i="1"/>
  <c r="R86" i="1"/>
  <c r="R42" i="1"/>
  <c r="R64" i="1"/>
  <c r="X49" i="1"/>
  <c r="P49" i="1" s="1"/>
  <c r="X71" i="1"/>
  <c r="P71" i="1" s="1"/>
  <c r="G88" i="1"/>
  <c r="G86" i="1"/>
  <c r="G77" i="1"/>
  <c r="G66" i="1"/>
  <c r="G42" i="1"/>
  <c r="G31" i="1"/>
  <c r="D31" i="1"/>
  <c r="D84" i="1"/>
  <c r="Y84" i="1" s="1"/>
  <c r="Q84" i="1" s="1"/>
  <c r="D18" i="1"/>
  <c r="Y18" i="1" s="1"/>
  <c r="Q18" i="1" s="1"/>
  <c r="R18" i="1"/>
  <c r="S18" i="1"/>
  <c r="R44" i="1"/>
  <c r="D75" i="1"/>
  <c r="S75" i="1"/>
  <c r="R77" i="1"/>
  <c r="W84" i="1"/>
  <c r="O84" i="1" s="1"/>
  <c r="R51" i="1"/>
  <c r="S51" i="1"/>
  <c r="D7" i="1"/>
  <c r="Y7" i="1" s="1"/>
  <c r="Q7" i="1" s="1"/>
  <c r="R29" i="1"/>
  <c r="S64" i="1" l="1"/>
  <c r="W75" i="1"/>
  <c r="O75" i="1" s="1"/>
  <c r="D44" i="1"/>
  <c r="S88" i="1"/>
  <c r="AA82" i="1" s="1"/>
  <c r="D42" i="1"/>
  <c r="Y82" i="1"/>
  <c r="Q82" i="1" s="1"/>
  <c r="W60" i="1"/>
  <c r="O60" i="1" s="1"/>
  <c r="R75" i="1"/>
  <c r="AB75" i="1" s="1"/>
  <c r="S7" i="1"/>
  <c r="W16" i="1"/>
  <c r="O16" i="1" s="1"/>
  <c r="D29" i="1"/>
  <c r="S31" i="1"/>
  <c r="S53" i="1"/>
  <c r="W7" i="1"/>
  <c r="O7" i="1" s="1"/>
  <c r="S33" i="1"/>
  <c r="X38" i="1"/>
  <c r="P38" i="1" s="1"/>
  <c r="T38" i="1" s="1"/>
  <c r="Y49" i="1"/>
  <c r="Q49" i="1" s="1"/>
  <c r="Y71" i="1"/>
  <c r="Q71" i="1" s="1"/>
  <c r="W73" i="1"/>
  <c r="O73" i="1" s="1"/>
  <c r="S77" i="1"/>
  <c r="AA77" i="1" s="1"/>
  <c r="R88" i="1"/>
  <c r="W27" i="1"/>
  <c r="O27" i="1" s="1"/>
  <c r="S62" i="1"/>
  <c r="X84" i="1"/>
  <c r="P84" i="1" s="1"/>
  <c r="T84" i="1" s="1"/>
  <c r="R9" i="1"/>
  <c r="D55" i="1"/>
  <c r="D77" i="1"/>
  <c r="W82" i="1"/>
  <c r="O82" i="1" s="1"/>
  <c r="Y60" i="1"/>
  <c r="Q60" i="1" s="1"/>
  <c r="W49" i="1"/>
  <c r="O49" i="1" s="1"/>
  <c r="Y53" i="1"/>
  <c r="Q53" i="1" s="1"/>
  <c r="X53" i="1"/>
  <c r="P53" i="1" s="1"/>
  <c r="W53" i="1"/>
  <c r="O53" i="1" s="1"/>
  <c r="R53" i="1"/>
  <c r="AB44" i="1"/>
  <c r="Y40" i="1"/>
  <c r="Q40" i="1" s="1"/>
  <c r="AB38" i="1"/>
  <c r="T7" i="1"/>
  <c r="X16" i="1"/>
  <c r="P16" i="1" s="1"/>
  <c r="S22" i="1"/>
  <c r="AA20" i="1" s="1"/>
  <c r="Y31" i="1"/>
  <c r="Q31" i="1" s="1"/>
  <c r="W77" i="1"/>
  <c r="O77" i="1" s="1"/>
  <c r="T77" i="1" s="1"/>
  <c r="D33" i="1"/>
  <c r="Y33" i="1" s="1"/>
  <c r="Q33" i="1" s="1"/>
  <c r="W33" i="1"/>
  <c r="O33" i="1" s="1"/>
  <c r="R33" i="1"/>
  <c r="AB33" i="1" s="1"/>
  <c r="X18" i="1"/>
  <c r="P18" i="1" s="1"/>
  <c r="Y42" i="1"/>
  <c r="Q42" i="1" s="1"/>
  <c r="W38" i="1"/>
  <c r="O38" i="1" s="1"/>
  <c r="R66" i="1"/>
  <c r="AB62" i="1" s="1"/>
  <c r="Y51" i="1"/>
  <c r="Q51" i="1" s="1"/>
  <c r="X51" i="1"/>
  <c r="P51" i="1" s="1"/>
  <c r="W51" i="1"/>
  <c r="O51" i="1" s="1"/>
  <c r="J55" i="1"/>
  <c r="X55" i="1" s="1"/>
  <c r="P55" i="1" s="1"/>
  <c r="D62" i="1"/>
  <c r="AB60" i="1"/>
  <c r="J66" i="1"/>
  <c r="AA38" i="1"/>
  <c r="X20" i="1"/>
  <c r="P20" i="1" s="1"/>
  <c r="R22" i="1"/>
  <c r="AB18" i="1" s="1"/>
  <c r="J22" i="1"/>
  <c r="Y5" i="1"/>
  <c r="Q5" i="1" s="1"/>
  <c r="R7" i="1"/>
  <c r="X5" i="1"/>
  <c r="P5" i="1" s="1"/>
  <c r="T5" i="1" s="1"/>
  <c r="W31" i="1"/>
  <c r="O31" i="1" s="1"/>
  <c r="AB84" i="1"/>
  <c r="AB82" i="1"/>
  <c r="Y64" i="1"/>
  <c r="Q64" i="1" s="1"/>
  <c r="W64" i="1"/>
  <c r="O64" i="1" s="1"/>
  <c r="X64" i="1"/>
  <c r="P64" i="1" s="1"/>
  <c r="T64" i="1" s="1"/>
  <c r="AB73" i="1"/>
  <c r="X77" i="1"/>
  <c r="P77" i="1" s="1"/>
  <c r="X31" i="1"/>
  <c r="P31" i="1" s="1"/>
  <c r="T31" i="1" s="1"/>
  <c r="AB40" i="1"/>
  <c r="R31" i="1"/>
  <c r="S11" i="1"/>
  <c r="S20" i="1"/>
  <c r="AB88" i="1"/>
  <c r="X75" i="1"/>
  <c r="P75" i="1" s="1"/>
  <c r="W20" i="1"/>
  <c r="O20" i="1" s="1"/>
  <c r="T20" i="1" s="1"/>
  <c r="S73" i="1"/>
  <c r="AA73" i="1" s="1"/>
  <c r="D86" i="1"/>
  <c r="W86" i="1" s="1"/>
  <c r="O86" i="1" s="1"/>
  <c r="J88" i="1"/>
  <c r="Y88" i="1" s="1"/>
  <c r="Q88" i="1" s="1"/>
  <c r="Y75" i="1"/>
  <c r="Q75" i="1" s="1"/>
  <c r="AB86" i="1"/>
  <c r="Y73" i="1"/>
  <c r="Q73" i="1" s="1"/>
  <c r="X33" i="1"/>
  <c r="P33" i="1" s="1"/>
  <c r="R55" i="1"/>
  <c r="D9" i="1"/>
  <c r="W9" i="1" s="1"/>
  <c r="O9" i="1" s="1"/>
  <c r="W88" i="1"/>
  <c r="O88" i="1" s="1"/>
  <c r="Y86" i="1"/>
  <c r="Q86" i="1" s="1"/>
  <c r="X86" i="1"/>
  <c r="P86" i="1" s="1"/>
  <c r="T82" i="1"/>
  <c r="T75" i="1"/>
  <c r="Y77" i="1"/>
  <c r="Q77" i="1" s="1"/>
  <c r="AA71" i="1"/>
  <c r="T73" i="1"/>
  <c r="T71" i="1"/>
  <c r="AB66" i="1"/>
  <c r="S66" i="1"/>
  <c r="AA62" i="1" s="1"/>
  <c r="AB64" i="1"/>
  <c r="T60" i="1"/>
  <c r="W55" i="1"/>
  <c r="O55" i="1" s="1"/>
  <c r="Y55" i="1"/>
  <c r="Q55" i="1" s="1"/>
  <c r="S55" i="1"/>
  <c r="AA49" i="1" s="1"/>
  <c r="AA53" i="1"/>
  <c r="T49" i="1"/>
  <c r="AA44" i="1"/>
  <c r="AA55" i="1"/>
  <c r="W44" i="1"/>
  <c r="O44" i="1" s="1"/>
  <c r="Y44" i="1"/>
  <c r="Q44" i="1" s="1"/>
  <c r="X44" i="1"/>
  <c r="P44" i="1" s="1"/>
  <c r="AB42" i="1"/>
  <c r="AA42" i="1"/>
  <c r="AA40" i="1"/>
  <c r="Y38" i="1"/>
  <c r="Q38" i="1" s="1"/>
  <c r="X40" i="1"/>
  <c r="P40" i="1" s="1"/>
  <c r="W40" i="1"/>
  <c r="O40" i="1" s="1"/>
  <c r="X29" i="1"/>
  <c r="P29" i="1" s="1"/>
  <c r="Y29" i="1"/>
  <c r="Q29" i="1" s="1"/>
  <c r="W29" i="1"/>
  <c r="O29" i="1" s="1"/>
  <c r="T27" i="1"/>
  <c r="S29" i="1"/>
  <c r="Y22" i="1"/>
  <c r="Q22" i="1" s="1"/>
  <c r="X22" i="1"/>
  <c r="P22" i="1" s="1"/>
  <c r="W22" i="1"/>
  <c r="O22" i="1" s="1"/>
  <c r="Y20" i="1"/>
  <c r="Q20" i="1" s="1"/>
  <c r="AB16" i="1"/>
  <c r="Y16" i="1"/>
  <c r="Q16" i="1" s="1"/>
  <c r="T16" i="1"/>
  <c r="W18" i="1"/>
  <c r="O18" i="1" s="1"/>
  <c r="R11" i="1"/>
  <c r="J11" i="1"/>
  <c r="X9" i="1"/>
  <c r="P9" i="1" s="1"/>
  <c r="S9" i="1"/>
  <c r="AA75" i="1" l="1"/>
  <c r="T18" i="1"/>
  <c r="AA86" i="1"/>
  <c r="AA88" i="1"/>
  <c r="AA22" i="1"/>
  <c r="AA84" i="1"/>
  <c r="AB71" i="1"/>
  <c r="AB77" i="1"/>
  <c r="Y9" i="1"/>
  <c r="Q9" i="1" s="1"/>
  <c r="AB22" i="1"/>
  <c r="AB20" i="1"/>
  <c r="T53" i="1"/>
  <c r="X42" i="1"/>
  <c r="P42" i="1" s="1"/>
  <c r="W42" i="1"/>
  <c r="O42" i="1" s="1"/>
  <c r="AB55" i="1"/>
  <c r="AA18" i="1"/>
  <c r="AA16" i="1"/>
  <c r="Z73" i="1"/>
  <c r="AC73" i="1" s="1"/>
  <c r="T33" i="1"/>
  <c r="AB29" i="1"/>
  <c r="T51" i="1"/>
  <c r="T55" i="1"/>
  <c r="X62" i="1"/>
  <c r="P62" i="1" s="1"/>
  <c r="Y62" i="1"/>
  <c r="Q62" i="1" s="1"/>
  <c r="W62" i="1"/>
  <c r="O62" i="1" s="1"/>
  <c r="T62" i="1" s="1"/>
  <c r="AA60" i="1"/>
  <c r="Y66" i="1"/>
  <c r="Q66" i="1" s="1"/>
  <c r="X66" i="1"/>
  <c r="P66" i="1" s="1"/>
  <c r="W66" i="1"/>
  <c r="O66" i="1" s="1"/>
  <c r="X88" i="1"/>
  <c r="P88" i="1" s="1"/>
  <c r="T29" i="1"/>
  <c r="Z27" i="1" s="1"/>
  <c r="AA66" i="1"/>
  <c r="AB49" i="1"/>
  <c r="AB53" i="1"/>
  <c r="AA64" i="1"/>
  <c r="AB51" i="1"/>
  <c r="T40" i="1"/>
  <c r="AA51" i="1"/>
  <c r="AB27" i="1"/>
  <c r="AB31" i="1"/>
  <c r="T88" i="1"/>
  <c r="T86" i="1"/>
  <c r="Z75" i="1"/>
  <c r="AC75" i="1" s="1"/>
  <c r="Z77" i="1"/>
  <c r="AC77" i="1" s="1"/>
  <c r="Z71" i="1"/>
  <c r="AC71" i="1" s="1"/>
  <c r="T44" i="1"/>
  <c r="AA33" i="1"/>
  <c r="AA31" i="1"/>
  <c r="AA29" i="1"/>
  <c r="AA27" i="1"/>
  <c r="Z29" i="1"/>
  <c r="AC29" i="1" s="1"/>
  <c r="T22" i="1"/>
  <c r="Z18" i="1" s="1"/>
  <c r="AC18" i="1" s="1"/>
  <c r="W11" i="1"/>
  <c r="O11" i="1" s="1"/>
  <c r="X11" i="1"/>
  <c r="P11" i="1" s="1"/>
  <c r="Y11" i="1"/>
  <c r="Q11" i="1" s="1"/>
  <c r="AB9" i="1"/>
  <c r="AB11" i="1"/>
  <c r="AB5" i="1"/>
  <c r="AB7" i="1"/>
  <c r="T9" i="1"/>
  <c r="AA11" i="1"/>
  <c r="AA5" i="1"/>
  <c r="AA9" i="1"/>
  <c r="AA7" i="1"/>
  <c r="Z38" i="1" l="1"/>
  <c r="AC38" i="1" s="1"/>
  <c r="Z22" i="1"/>
  <c r="AC22" i="1" s="1"/>
  <c r="T42" i="1"/>
  <c r="Z42" i="1"/>
  <c r="AC42" i="1" s="1"/>
  <c r="Z20" i="1"/>
  <c r="AC20" i="1" s="1"/>
  <c r="Z33" i="1"/>
  <c r="Z31" i="1"/>
  <c r="Z55" i="1"/>
  <c r="AC55" i="1" s="1"/>
  <c r="Z53" i="1"/>
  <c r="AC53" i="1" s="1"/>
  <c r="Z51" i="1"/>
  <c r="AC51" i="1" s="1"/>
  <c r="Z49" i="1"/>
  <c r="AC49" i="1" s="1"/>
  <c r="T66" i="1"/>
  <c r="Z16" i="1"/>
  <c r="AC16" i="1" s="1"/>
  <c r="U20" i="1" s="1"/>
  <c r="Z88" i="1"/>
  <c r="AC88" i="1" s="1"/>
  <c r="Z82" i="1"/>
  <c r="AC82" i="1" s="1"/>
  <c r="Z86" i="1"/>
  <c r="AC86" i="1" s="1"/>
  <c r="Z84" i="1"/>
  <c r="AC84" i="1" s="1"/>
  <c r="U71" i="1"/>
  <c r="U75" i="1"/>
  <c r="U73" i="1"/>
  <c r="U77" i="1"/>
  <c r="Z44" i="1"/>
  <c r="AC44" i="1" s="1"/>
  <c r="Z40" i="1"/>
  <c r="AC40" i="1" s="1"/>
  <c r="AC33" i="1"/>
  <c r="AC31" i="1"/>
  <c r="AC27" i="1"/>
  <c r="T11" i="1"/>
  <c r="Z7" i="1" s="1"/>
  <c r="AC7" i="1" s="1"/>
  <c r="U22" i="1" l="1"/>
  <c r="U16" i="1"/>
  <c r="U18" i="1"/>
  <c r="U44" i="1"/>
  <c r="U51" i="1"/>
  <c r="U49" i="1"/>
  <c r="U53" i="1"/>
  <c r="U55" i="1"/>
  <c r="Z64" i="1"/>
  <c r="AC64" i="1" s="1"/>
  <c r="Z66" i="1"/>
  <c r="AC66" i="1" s="1"/>
  <c r="Z62" i="1"/>
  <c r="AC62" i="1" s="1"/>
  <c r="Z60" i="1"/>
  <c r="AC60" i="1" s="1"/>
  <c r="U84" i="1"/>
  <c r="U82" i="1"/>
  <c r="U86" i="1"/>
  <c r="U88" i="1"/>
  <c r="U40" i="1"/>
  <c r="U42" i="1"/>
  <c r="U38" i="1"/>
  <c r="U27" i="1"/>
  <c r="U33" i="1"/>
  <c r="U31" i="1"/>
  <c r="U29" i="1"/>
  <c r="Z11" i="1"/>
  <c r="AC11" i="1" s="1"/>
  <c r="Z5" i="1"/>
  <c r="AC5" i="1" s="1"/>
  <c r="Z9" i="1"/>
  <c r="AC9" i="1" s="1"/>
  <c r="U7" i="1" l="1"/>
  <c r="U60" i="1"/>
  <c r="U66" i="1"/>
  <c r="U62" i="1"/>
  <c r="U64" i="1"/>
  <c r="U11" i="1"/>
  <c r="U5" i="1"/>
  <c r="U9" i="1"/>
</calcChain>
</file>

<file path=xl/sharedStrings.xml><?xml version="1.0" encoding="utf-8"?>
<sst xmlns="http://schemas.openxmlformats.org/spreadsheetml/2006/main" count="655" uniqueCount="168">
  <si>
    <t>Ａ組</t>
    <rPh sb="1" eb="2">
      <t>クミ</t>
    </rPh>
    <phoneticPr fontId="2"/>
  </si>
  <si>
    <t>勝</t>
    <rPh sb="0" eb="1">
      <t>カ</t>
    </rPh>
    <phoneticPr fontId="2"/>
  </si>
  <si>
    <t>分</t>
    <rPh sb="0" eb="1">
      <t>フン</t>
    </rPh>
    <phoneticPr fontId="2"/>
  </si>
  <si>
    <t>得失</t>
    <rPh sb="0" eb="2">
      <t>トクシツ</t>
    </rPh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</si>
  <si>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</si>
  <si>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</si>
  <si>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Ｂ組</t>
    <rPh sb="1" eb="2">
      <t>クミ</t>
    </rPh>
    <phoneticPr fontId="2"/>
  </si>
  <si>
    <t>-</t>
    <phoneticPr fontId="2"/>
  </si>
  <si>
    <t>Ｃ組</t>
    <rPh sb="1" eb="2">
      <t>クミ</t>
    </rPh>
    <phoneticPr fontId="2"/>
  </si>
  <si>
    <t>Ｄ組</t>
    <rPh sb="1" eb="2">
      <t>クミ</t>
    </rPh>
    <phoneticPr fontId="2"/>
  </si>
  <si>
    <t>Ｅ組</t>
    <rPh sb="1" eb="2">
      <t>クミ</t>
    </rPh>
    <phoneticPr fontId="2"/>
  </si>
  <si>
    <t>Ｆ組</t>
    <rPh sb="1" eb="2">
      <t>クミ</t>
    </rPh>
    <phoneticPr fontId="2"/>
  </si>
  <si>
    <t>時間</t>
    <rPh sb="0" eb="2">
      <t>ジカン</t>
    </rPh>
    <phoneticPr fontId="2"/>
  </si>
  <si>
    <t>組合せ</t>
    <rPh sb="0" eb="1">
      <t>ク</t>
    </rPh>
    <rPh sb="1" eb="2">
      <t>ア</t>
    </rPh>
    <phoneticPr fontId="2"/>
  </si>
  <si>
    <t>審判</t>
    <rPh sb="0" eb="2">
      <t>シンパン</t>
    </rPh>
    <phoneticPr fontId="2"/>
  </si>
  <si>
    <t>-</t>
  </si>
  <si>
    <t>得点</t>
    <rPh sb="0" eb="2">
      <t>トクテン</t>
    </rPh>
    <phoneticPr fontId="2"/>
  </si>
  <si>
    <t>勝点の順位</t>
    <rPh sb="0" eb="1">
      <t>カチ</t>
    </rPh>
    <rPh sb="1" eb="2">
      <t>テン</t>
    </rPh>
    <rPh sb="3" eb="5">
      <t>ジュンイ</t>
    </rPh>
    <phoneticPr fontId="2"/>
  </si>
  <si>
    <t>差の順位</t>
    <rPh sb="0" eb="1">
      <t>サ</t>
    </rPh>
    <rPh sb="2" eb="4">
      <t>ジュンイ</t>
    </rPh>
    <phoneticPr fontId="2"/>
  </si>
  <si>
    <t>得点の順位</t>
    <rPh sb="0" eb="2">
      <t>トクテン</t>
    </rPh>
    <rPh sb="3" eb="5">
      <t>ジュンイ</t>
    </rPh>
    <phoneticPr fontId="2"/>
  </si>
  <si>
    <t>合計</t>
    <rPh sb="0" eb="2">
      <t>ゴウケイ</t>
    </rPh>
    <phoneticPr fontId="2"/>
  </si>
  <si>
    <t>負</t>
    <rPh sb="0" eb="1">
      <t>フ</t>
    </rPh>
    <phoneticPr fontId="2"/>
  </si>
  <si>
    <t>G組</t>
    <rPh sb="1" eb="2">
      <t>クミ</t>
    </rPh>
    <phoneticPr fontId="2"/>
  </si>
  <si>
    <t>H組</t>
    <rPh sb="1" eb="2">
      <t>クミ</t>
    </rPh>
    <phoneticPr fontId="2"/>
  </si>
  <si>
    <t>①</t>
    <phoneticPr fontId="2"/>
  </si>
  <si>
    <t>④</t>
    <phoneticPr fontId="2"/>
  </si>
  <si>
    <t>⑥</t>
    <phoneticPr fontId="2"/>
  </si>
  <si>
    <t>⑧</t>
    <phoneticPr fontId="2"/>
  </si>
  <si>
    <t>②</t>
    <phoneticPr fontId="2"/>
  </si>
  <si>
    <t>③</t>
    <phoneticPr fontId="2"/>
  </si>
  <si>
    <t>⑤</t>
    <phoneticPr fontId="2"/>
  </si>
  <si>
    <t>⑦</t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</si>
  <si>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</si>
  <si>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</si>
  <si>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</si>
  <si>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</si>
  <si>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第１日目順位一覧表</t>
    <rPh sb="0" eb="1">
      <t>ダイ</t>
    </rPh>
    <rPh sb="2" eb="4">
      <t>ニチメ</t>
    </rPh>
    <rPh sb="4" eb="6">
      <t>ジュンイ</t>
    </rPh>
    <rPh sb="6" eb="9">
      <t>イチランヒョウ</t>
    </rPh>
    <phoneticPr fontId="2"/>
  </si>
  <si>
    <t>①</t>
    <phoneticPr fontId="2"/>
  </si>
  <si>
    <t>-</t>
    <phoneticPr fontId="2"/>
  </si>
  <si>
    <t>⑨</t>
    <phoneticPr fontId="2"/>
  </si>
  <si>
    <t>第１日目順位一覧表</t>
    <rPh sb="0" eb="1">
      <t>ダイ</t>
    </rPh>
    <rPh sb="2" eb="3">
      <t>ニチ</t>
    </rPh>
    <rPh sb="3" eb="4">
      <t>メ</t>
    </rPh>
    <rPh sb="4" eb="5">
      <t>ジュン</t>
    </rPh>
    <rPh sb="5" eb="6">
      <t>イ</t>
    </rPh>
    <rPh sb="6" eb="7">
      <t>１</t>
    </rPh>
    <rPh sb="7" eb="8">
      <t>ラン</t>
    </rPh>
    <rPh sb="8" eb="9">
      <t>ヒョウ</t>
    </rPh>
    <phoneticPr fontId="2"/>
  </si>
  <si>
    <t>-</t>
    <phoneticPr fontId="2"/>
  </si>
  <si>
    <t>Bブロック</t>
    <phoneticPr fontId="2"/>
  </si>
  <si>
    <t>Aブロック</t>
    <phoneticPr fontId="2"/>
  </si>
  <si>
    <t>Cブロック</t>
    <phoneticPr fontId="2"/>
  </si>
  <si>
    <t>Dブロック</t>
    <phoneticPr fontId="2"/>
  </si>
  <si>
    <t>Eブロック</t>
    <phoneticPr fontId="2"/>
  </si>
  <si>
    <t>Fブロック</t>
    <phoneticPr fontId="2"/>
  </si>
  <si>
    <t>Gブロック</t>
    <phoneticPr fontId="2"/>
  </si>
  <si>
    <t>Hブロック</t>
    <phoneticPr fontId="2"/>
  </si>
  <si>
    <t>鴻ノ池多目的会場</t>
    <rPh sb="0" eb="1">
      <t>オオトリ</t>
    </rPh>
    <rPh sb="2" eb="3">
      <t>イケ</t>
    </rPh>
    <rPh sb="3" eb="6">
      <t>タモクテキ</t>
    </rPh>
    <rPh sb="6" eb="8">
      <t>カイジョウ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</si>
  <si>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</si>
  <si>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</si>
  <si>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</si>
  <si>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</si>
  <si>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</si>
  <si>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</si>
  <si>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</si>
  <si>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</si>
  <si>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（１５－５－１５）</t>
    <phoneticPr fontId="2"/>
  </si>
  <si>
    <t>東市小学校会場</t>
    <rPh sb="0" eb="2">
      <t>トウイチ</t>
    </rPh>
    <rPh sb="2" eb="5">
      <t>ショウガッコウ</t>
    </rPh>
    <rPh sb="5" eb="7">
      <t>カイジョウ</t>
    </rPh>
    <phoneticPr fontId="2"/>
  </si>
  <si>
    <t>鴻ノ池多目的会場　</t>
    <rPh sb="0" eb="1">
      <t>オオトリ</t>
    </rPh>
    <rPh sb="2" eb="3">
      <t>イケ</t>
    </rPh>
    <rPh sb="3" eb="6">
      <t>タモクテキ</t>
    </rPh>
    <rPh sb="6" eb="8">
      <t>カイジョウ</t>
    </rPh>
    <phoneticPr fontId="2"/>
  </si>
  <si>
    <t>奈良市選抜U-11</t>
    <rPh sb="0" eb="3">
      <t>ナラシ</t>
    </rPh>
    <rPh sb="3" eb="5">
      <t>センバツ</t>
    </rPh>
    <phoneticPr fontId="2"/>
  </si>
  <si>
    <t>アルボーレ青山FC</t>
    <rPh sb="5" eb="7">
      <t>アオヤマ</t>
    </rPh>
    <phoneticPr fontId="2"/>
  </si>
  <si>
    <t>山田荘SC</t>
    <rPh sb="0" eb="3">
      <t>ヤマダソウ</t>
    </rPh>
    <phoneticPr fontId="2"/>
  </si>
  <si>
    <t>和泉市FC</t>
    <rPh sb="0" eb="3">
      <t>ワイズミシ</t>
    </rPh>
    <phoneticPr fontId="2"/>
  </si>
  <si>
    <t>柏木公園会場</t>
    <rPh sb="0" eb="4">
      <t>カシワギコウエン</t>
    </rPh>
    <rPh sb="4" eb="6">
      <t>カイジョウ</t>
    </rPh>
    <phoneticPr fontId="2"/>
  </si>
  <si>
    <t>奈良Fcjr</t>
    <rPh sb="0" eb="2">
      <t>ナラ</t>
    </rPh>
    <phoneticPr fontId="2"/>
  </si>
  <si>
    <t>志津FC</t>
    <rPh sb="0" eb="2">
      <t>シヅ</t>
    </rPh>
    <phoneticPr fontId="2"/>
  </si>
  <si>
    <t>FCユナイテッド奈良</t>
    <rPh sb="8" eb="10">
      <t>ナラ</t>
    </rPh>
    <phoneticPr fontId="2"/>
  </si>
  <si>
    <t>黒谷公園会場</t>
    <rPh sb="0" eb="4">
      <t>クロタニコウエン</t>
    </rPh>
    <rPh sb="4" eb="6">
      <t>カイジョウ</t>
    </rPh>
    <phoneticPr fontId="2"/>
  </si>
  <si>
    <t>富雄FC</t>
    <rPh sb="0" eb="2">
      <t>トミオ</t>
    </rPh>
    <phoneticPr fontId="2"/>
  </si>
  <si>
    <t>あやめ池FC</t>
    <rPh sb="3" eb="4">
      <t>イケ</t>
    </rPh>
    <phoneticPr fontId="2"/>
  </si>
  <si>
    <t>京都城陽SC</t>
    <rPh sb="0" eb="4">
      <t>キョウトジョウヨウ</t>
    </rPh>
    <phoneticPr fontId="2"/>
  </si>
  <si>
    <t>箕面豊北JSC</t>
    <rPh sb="0" eb="4">
      <t>ミノオトヨキタ</t>
    </rPh>
    <phoneticPr fontId="2"/>
  </si>
  <si>
    <t>都祁会場　</t>
    <rPh sb="0" eb="2">
      <t>ツゲ</t>
    </rPh>
    <rPh sb="2" eb="4">
      <t>カイジョウ</t>
    </rPh>
    <phoneticPr fontId="2"/>
  </si>
  <si>
    <t>六条FC</t>
    <rPh sb="0" eb="2">
      <t>ロクジョウ</t>
    </rPh>
    <phoneticPr fontId="2"/>
  </si>
  <si>
    <t>奈良伏見FC</t>
    <rPh sb="0" eb="4">
      <t>ナラフシミ</t>
    </rPh>
    <phoneticPr fontId="2"/>
  </si>
  <si>
    <t>矢倉FC</t>
    <rPh sb="0" eb="2">
      <t>ヤクラ</t>
    </rPh>
    <phoneticPr fontId="2"/>
  </si>
  <si>
    <t>GINGA</t>
    <phoneticPr fontId="2"/>
  </si>
  <si>
    <t>都祁会場</t>
    <rPh sb="0" eb="2">
      <t>ツゲ</t>
    </rPh>
    <rPh sb="2" eb="4">
      <t>カイジョウ</t>
    </rPh>
    <phoneticPr fontId="2"/>
  </si>
  <si>
    <t>明治SC</t>
    <rPh sb="0" eb="2">
      <t>メイジ</t>
    </rPh>
    <phoneticPr fontId="2"/>
  </si>
  <si>
    <t>大原SSS</t>
    <rPh sb="0" eb="2">
      <t>オオハラ</t>
    </rPh>
    <phoneticPr fontId="2"/>
  </si>
  <si>
    <t>加茂FC</t>
    <rPh sb="0" eb="2">
      <t>カモ</t>
    </rPh>
    <phoneticPr fontId="2"/>
  </si>
  <si>
    <t>生野FC</t>
    <rPh sb="0" eb="2">
      <t>イクノ</t>
    </rPh>
    <phoneticPr fontId="2"/>
  </si>
  <si>
    <t>都祁会場</t>
    <rPh sb="0" eb="4">
      <t>ツゲカイジョウ</t>
    </rPh>
    <phoneticPr fontId="2"/>
  </si>
  <si>
    <t>朱雀SC</t>
    <rPh sb="0" eb="2">
      <t>スザク</t>
    </rPh>
    <phoneticPr fontId="2"/>
  </si>
  <si>
    <t>桜ヶ丘FC</t>
    <rPh sb="0" eb="3">
      <t>サクラガオカ</t>
    </rPh>
    <phoneticPr fontId="2"/>
  </si>
  <si>
    <t>水戸JFC</t>
    <rPh sb="0" eb="2">
      <t>ミト</t>
    </rPh>
    <phoneticPr fontId="2"/>
  </si>
  <si>
    <t>太子橋FC</t>
    <rPh sb="0" eb="3">
      <t>タイシバシ</t>
    </rPh>
    <phoneticPr fontId="2"/>
  </si>
  <si>
    <t>東市小学校会場</t>
    <rPh sb="0" eb="5">
      <t>トウイチショウガッコウ</t>
    </rPh>
    <rPh sb="5" eb="7">
      <t>カイジョウ</t>
    </rPh>
    <phoneticPr fontId="2"/>
  </si>
  <si>
    <t>帯解都南東市FC</t>
    <rPh sb="0" eb="2">
      <t>オビトケ</t>
    </rPh>
    <rPh sb="2" eb="6">
      <t>トナントウイチ</t>
    </rPh>
    <phoneticPr fontId="2"/>
  </si>
  <si>
    <t>ハヤマ</t>
    <phoneticPr fontId="2"/>
  </si>
  <si>
    <t>エボルシオン徳島</t>
    <rPh sb="6" eb="8">
      <t>トクシマ</t>
    </rPh>
    <phoneticPr fontId="2"/>
  </si>
  <si>
    <t>辰市小学校会場</t>
    <rPh sb="0" eb="7">
      <t>タツイチショウガッコウカイジョウ</t>
    </rPh>
    <phoneticPr fontId="2"/>
  </si>
  <si>
    <t>辰市FC</t>
    <rPh sb="0" eb="2">
      <t>タツイチ</t>
    </rPh>
    <phoneticPr fontId="2"/>
  </si>
  <si>
    <t>京都伏見JSC</t>
    <rPh sb="0" eb="4">
      <t>キョウトフシミ</t>
    </rPh>
    <phoneticPr fontId="2"/>
  </si>
  <si>
    <t>リトルFC</t>
    <phoneticPr fontId="2"/>
  </si>
  <si>
    <t>第１日目リーグ戦 （15-5-15・勝ち点　勝ち＝３・引き分け＝１・負け＝０）</t>
    <rPh sb="0" eb="1">
      <t>ダイ</t>
    </rPh>
    <rPh sb="2" eb="4">
      <t>ニチメ</t>
    </rPh>
    <rPh sb="7" eb="8">
      <t>セン</t>
    </rPh>
    <rPh sb="18" eb="19">
      <t>カ</t>
    </rPh>
    <rPh sb="20" eb="21">
      <t>テン</t>
    </rPh>
    <rPh sb="22" eb="23">
      <t>カ</t>
    </rPh>
    <rPh sb="27" eb="28">
      <t>ヒ</t>
    </rPh>
    <rPh sb="29" eb="30">
      <t>ワ</t>
    </rPh>
    <rPh sb="34" eb="35">
      <t>マ</t>
    </rPh>
    <phoneticPr fontId="2"/>
  </si>
  <si>
    <t>第1日目　8月20日（土）15分ー5分ー15分</t>
    <rPh sb="0" eb="1">
      <t>ダイ</t>
    </rPh>
    <rPh sb="2" eb="3">
      <t>ニチ</t>
    </rPh>
    <rPh sb="3" eb="4">
      <t>メ</t>
    </rPh>
    <rPh sb="6" eb="7">
      <t>ガツ</t>
    </rPh>
    <rPh sb="9" eb="10">
      <t>ニチ</t>
    </rPh>
    <rPh sb="11" eb="12">
      <t>ド</t>
    </rPh>
    <rPh sb="15" eb="16">
      <t>フン</t>
    </rPh>
    <rPh sb="18" eb="19">
      <t>フン</t>
    </rPh>
    <rPh sb="22" eb="23">
      <t>フン</t>
    </rPh>
    <phoneticPr fontId="2"/>
  </si>
  <si>
    <t>第１日目（8月20日）</t>
    <rPh sb="0" eb="1">
      <t>ダイ</t>
    </rPh>
    <rPh sb="2" eb="4">
      <t>ニチメ</t>
    </rPh>
    <rPh sb="6" eb="7">
      <t>ガツ</t>
    </rPh>
    <rPh sb="9" eb="10">
      <t>ニチ</t>
    </rPh>
    <phoneticPr fontId="2"/>
  </si>
  <si>
    <t>8月21日(日）</t>
    <rPh sb="1" eb="2">
      <t>ガツ</t>
    </rPh>
    <rPh sb="4" eb="5">
      <t>ニチ</t>
    </rPh>
    <rPh sb="6" eb="7">
      <t>ニチ</t>
    </rPh>
    <phoneticPr fontId="2"/>
  </si>
  <si>
    <t>奈良セレソンJSC</t>
    <rPh sb="0" eb="2">
      <t>ナラ</t>
    </rPh>
    <phoneticPr fontId="2"/>
  </si>
  <si>
    <t>明和・NFAｊｒ</t>
    <rPh sb="0" eb="2">
      <t>メイワ</t>
    </rPh>
    <phoneticPr fontId="2"/>
  </si>
  <si>
    <t>辰市FC</t>
    <rPh sb="0" eb="2">
      <t>タツイチ</t>
    </rPh>
    <phoneticPr fontId="2"/>
  </si>
  <si>
    <t>京都伏見JSC</t>
    <rPh sb="0" eb="4">
      <t>キョウトフシミ</t>
    </rPh>
    <phoneticPr fontId="2"/>
  </si>
  <si>
    <t>明和・NFAjr</t>
    <rPh sb="0" eb="2">
      <t>メイワ</t>
    </rPh>
    <phoneticPr fontId="2"/>
  </si>
  <si>
    <t>奈良セレソンJSC</t>
    <rPh sb="0" eb="2">
      <t>ナラ</t>
    </rPh>
    <phoneticPr fontId="2"/>
  </si>
  <si>
    <t xml:space="preserve"> </t>
    <phoneticPr fontId="2"/>
  </si>
  <si>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</si>
  <si>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</si>
  <si>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</si>
  <si>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</si>
  <si>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</si>
  <si>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第６試合</t>
    <rPh sb="0" eb="1">
      <t>ダイ</t>
    </rPh>
    <rPh sb="2" eb="4">
      <t>シアイ</t>
    </rPh>
    <phoneticPr fontId="2"/>
  </si>
  <si>
    <t>第７試合</t>
    <rPh sb="0" eb="1">
      <t>ダイ</t>
    </rPh>
    <rPh sb="2" eb="4">
      <t>シアイ</t>
    </rPh>
    <phoneticPr fontId="2"/>
  </si>
  <si>
    <t>第８試合</t>
    <rPh sb="0" eb="1">
      <t>ダイ</t>
    </rPh>
    <rPh sb="2" eb="4">
      <t>シアイ</t>
    </rPh>
    <phoneticPr fontId="2"/>
  </si>
  <si>
    <t>第９試合</t>
    <rPh sb="0" eb="1">
      <t>ダイ</t>
    </rPh>
    <rPh sb="2" eb="4">
      <t>シアイ</t>
    </rPh>
    <phoneticPr fontId="2"/>
  </si>
  <si>
    <t>エボルシオン徳島</t>
    <rPh sb="6" eb="8">
      <t>トクシマ</t>
    </rPh>
    <phoneticPr fontId="2"/>
  </si>
  <si>
    <t>ハヤマ</t>
    <phoneticPr fontId="2"/>
  </si>
  <si>
    <t>帯解都南東市FC</t>
    <rPh sb="0" eb="2">
      <t>オビトケ</t>
    </rPh>
    <rPh sb="2" eb="6">
      <t>トナントウイチ</t>
    </rPh>
    <phoneticPr fontId="2"/>
  </si>
  <si>
    <t>京都城陽SC</t>
    <rPh sb="0" eb="4">
      <t>キョウトジョウヨウ</t>
    </rPh>
    <phoneticPr fontId="2"/>
  </si>
  <si>
    <t>箕面豊北JSC</t>
    <rPh sb="0" eb="4">
      <t>ミノオトヨキタ</t>
    </rPh>
    <phoneticPr fontId="2"/>
  </si>
  <si>
    <t>富雄FC</t>
    <rPh sb="0" eb="2">
      <t>トミオ</t>
    </rPh>
    <phoneticPr fontId="2"/>
  </si>
  <si>
    <t>あやめ池FC</t>
    <rPh sb="3" eb="4">
      <t>イケ</t>
    </rPh>
    <phoneticPr fontId="2"/>
  </si>
  <si>
    <t>リトルFC</t>
    <phoneticPr fontId="2"/>
  </si>
  <si>
    <t>FCユナイテッド奈良</t>
    <rPh sb="8" eb="10">
      <t>ナラ</t>
    </rPh>
    <phoneticPr fontId="2"/>
  </si>
  <si>
    <t>志津FC</t>
    <rPh sb="0" eb="2">
      <t>シヅ</t>
    </rPh>
    <phoneticPr fontId="2"/>
  </si>
  <si>
    <t>奈良Fcjr</t>
    <rPh sb="0" eb="2">
      <t>ナラ</t>
    </rPh>
    <phoneticPr fontId="2"/>
  </si>
  <si>
    <t>和泉市FC</t>
    <rPh sb="0" eb="3">
      <t>ワイズミシ</t>
    </rPh>
    <phoneticPr fontId="2"/>
  </si>
  <si>
    <t>山田荘SC</t>
    <rPh sb="0" eb="3">
      <t>ヤマダソウ</t>
    </rPh>
    <phoneticPr fontId="2"/>
  </si>
  <si>
    <t>奈良市選抜U-11</t>
    <rPh sb="0" eb="5">
      <t>ナラシセンバツ</t>
    </rPh>
    <phoneticPr fontId="2"/>
  </si>
  <si>
    <t>アルボーレ青山FC</t>
    <rPh sb="5" eb="7">
      <t>アオヤマ</t>
    </rPh>
    <phoneticPr fontId="2"/>
  </si>
  <si>
    <t>奈良伏見FC</t>
    <rPh sb="0" eb="4">
      <t>ナラフシミ</t>
    </rPh>
    <phoneticPr fontId="2"/>
  </si>
  <si>
    <t>六条FC</t>
    <rPh sb="0" eb="2">
      <t>ロクジョウ</t>
    </rPh>
    <phoneticPr fontId="2"/>
  </si>
  <si>
    <t>矢倉FC</t>
    <rPh sb="0" eb="2">
      <t>ヤクラ</t>
    </rPh>
    <phoneticPr fontId="2"/>
  </si>
  <si>
    <t>加茂FC</t>
    <rPh sb="0" eb="2">
      <t>カモ</t>
    </rPh>
    <phoneticPr fontId="2"/>
  </si>
  <si>
    <t>生野FC</t>
    <rPh sb="0" eb="2">
      <t>イクノ</t>
    </rPh>
    <phoneticPr fontId="2"/>
  </si>
  <si>
    <t>大原SSS</t>
    <rPh sb="0" eb="2">
      <t>オオハラ</t>
    </rPh>
    <phoneticPr fontId="2"/>
  </si>
  <si>
    <t>明治SC</t>
    <rPh sb="0" eb="2">
      <t>メイジ</t>
    </rPh>
    <phoneticPr fontId="2"/>
  </si>
  <si>
    <t>太子橋FC</t>
    <rPh sb="0" eb="3">
      <t>タイシバシ</t>
    </rPh>
    <phoneticPr fontId="2"/>
  </si>
  <si>
    <t>朱雀SC</t>
    <rPh sb="0" eb="2">
      <t>スザク</t>
    </rPh>
    <phoneticPr fontId="2"/>
  </si>
  <si>
    <t>水戸JFC</t>
    <rPh sb="0" eb="2">
      <t>ミト</t>
    </rPh>
    <phoneticPr fontId="2"/>
  </si>
  <si>
    <t>桜ヶ丘FC</t>
    <rPh sb="0" eb="3">
      <t>サクラガオカ</t>
    </rPh>
    <phoneticPr fontId="2"/>
  </si>
  <si>
    <t>1)</t>
    <phoneticPr fontId="2"/>
  </si>
  <si>
    <t>(2</t>
    <phoneticPr fontId="2"/>
  </si>
  <si>
    <t>P</t>
    <phoneticPr fontId="2"/>
  </si>
  <si>
    <t>K</t>
    <phoneticPr fontId="2"/>
  </si>
  <si>
    <t>(3</t>
    <phoneticPr fontId="2"/>
  </si>
  <si>
    <t>4)</t>
    <phoneticPr fontId="2"/>
  </si>
  <si>
    <t>K</t>
    <phoneticPr fontId="2"/>
  </si>
  <si>
    <t>2)</t>
    <phoneticPr fontId="2"/>
  </si>
  <si>
    <t>(1</t>
    <phoneticPr fontId="2"/>
  </si>
  <si>
    <t>K</t>
    <phoneticPr fontId="2"/>
  </si>
  <si>
    <t>P</t>
    <phoneticPr fontId="2"/>
  </si>
  <si>
    <t>決勝リーグ</t>
    <rPh sb="0" eb="2">
      <t>ケッショウ</t>
    </rPh>
    <phoneticPr fontId="2"/>
  </si>
  <si>
    <t>多目的Ｇ</t>
    <rPh sb="0" eb="3">
      <t>タモクテキ</t>
    </rPh>
    <phoneticPr fontId="2"/>
  </si>
  <si>
    <t>１５分ー５分ー１５分</t>
    <rPh sb="2" eb="3">
      <t>フン</t>
    </rPh>
    <rPh sb="5" eb="6">
      <t>フン</t>
    </rPh>
    <rPh sb="9" eb="10">
      <t>フン</t>
    </rPh>
    <phoneticPr fontId="2"/>
  </si>
  <si>
    <t>-</t>
    <phoneticPr fontId="2"/>
  </si>
  <si>
    <t>-</t>
    <phoneticPr fontId="2"/>
  </si>
  <si>
    <t>鴻池多目的会場</t>
    <rPh sb="0" eb="2">
      <t>コウノイケ</t>
    </rPh>
    <rPh sb="2" eb="5">
      <t>タモクテキ</t>
    </rPh>
    <rPh sb="5" eb="7">
      <t>カイジョウ</t>
    </rPh>
    <phoneticPr fontId="2"/>
  </si>
  <si>
    <t>休　　　　　憩（２０分）</t>
    <rPh sb="0" eb="1">
      <t>キュウ</t>
    </rPh>
    <rPh sb="6" eb="7">
      <t>イコイ</t>
    </rPh>
    <rPh sb="10" eb="11">
      <t>フン</t>
    </rPh>
    <phoneticPr fontId="2"/>
  </si>
  <si>
    <t>第10試合</t>
    <rPh sb="0" eb="1">
      <t>ダイ</t>
    </rPh>
    <rPh sb="3" eb="5">
      <t>シアイ</t>
    </rPh>
    <phoneticPr fontId="2"/>
  </si>
  <si>
    <t>２　日　目(８月21日）　　　4位リーグ</t>
    <rPh sb="2" eb="3">
      <t>ニチ</t>
    </rPh>
    <rPh sb="4" eb="5">
      <t>メ</t>
    </rPh>
    <rPh sb="7" eb="8">
      <t>ガツ</t>
    </rPh>
    <rPh sb="10" eb="11">
      <t>ニチ</t>
    </rPh>
    <rPh sb="16" eb="17">
      <t>イ</t>
    </rPh>
    <phoneticPr fontId="2"/>
  </si>
  <si>
    <t>(2</t>
    <phoneticPr fontId="2"/>
  </si>
  <si>
    <t>3)</t>
    <phoneticPr fontId="2"/>
  </si>
  <si>
    <t>(3</t>
    <phoneticPr fontId="2"/>
  </si>
  <si>
    <t>2)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</si>
</sst>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>
      <alignment vertical="center"/>
    </xf>
    <xf numFmtId="0" fontId="1" fillId="0" borderId="0"/>
  </cellStyleXfs>
  <cellXfs count="38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Border="1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0" xfId="0" applyFont="1" applyAlignment="1">
      <alignment vertical="center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20" fontId="0" fillId="0" borderId="0" xfId="0" applyNumberFormat="1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Protection="1"/>
    <xf numFmtId="0" fontId="9" fillId="0" borderId="0" xfId="0" applyFont="1" applyAlignment="1">
      <alignment horizontal="left"/>
    </xf>
    <xf numFmtId="0" fontId="0" fillId="2" borderId="10" xfId="0" applyFill="1" applyBorder="1" applyAlignment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3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 applyProtection="1">
      <alignment horizontal="center" shrinkToFit="1"/>
      <protection locked="0"/>
    </xf>
    <xf numFmtId="0" fontId="0" fillId="0" borderId="0" xfId="0" applyFill="1" applyAlignment="1">
      <alignment horizontal="center" shrinkToFit="1"/>
    </xf>
    <xf numFmtId="0" fontId="0" fillId="3" borderId="10" xfId="0" applyFill="1" applyBorder="1" applyAlignment="1">
      <alignment horizont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 applyAlignment="1">
      <alignment horizontal="center" vertical="center" shrinkToFit="1"/>
    </xf>
    <xf numFmtId="0" fontId="0" fillId="4" borderId="0" xfId="0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shrinkToFit="1"/>
    </xf>
    <xf numFmtId="0" fontId="0" fillId="4" borderId="0" xfId="0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textRotation="255" wrapText="1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20" fontId="0" fillId="4" borderId="16" xfId="0" applyNumberFormat="1" applyFill="1" applyBorder="1" applyAlignment="1" applyProtection="1">
      <alignment vertical="center"/>
    </xf>
    <xf numFmtId="0" fontId="0" fillId="4" borderId="16" xfId="0" applyFill="1" applyBorder="1" applyAlignment="1" applyProtection="1">
      <alignment horizontal="center" vertical="center" shrinkToFit="1"/>
    </xf>
    <xf numFmtId="0" fontId="0" fillId="4" borderId="17" xfId="0" applyFill="1" applyBorder="1" applyAlignment="1" applyProtection="1">
      <alignment horizontal="center" vertical="center" shrinkToFit="1"/>
    </xf>
    <xf numFmtId="0" fontId="0" fillId="4" borderId="18" xfId="0" applyFill="1" applyBorder="1" applyAlignment="1" applyProtection="1">
      <alignment horizontal="center" vertical="center"/>
    </xf>
    <xf numFmtId="20" fontId="0" fillId="4" borderId="19" xfId="0" applyNumberFormat="1" applyFill="1" applyBorder="1" applyAlignment="1" applyProtection="1">
      <alignment vertical="center"/>
    </xf>
    <xf numFmtId="0" fontId="0" fillId="4" borderId="19" xfId="0" applyFill="1" applyBorder="1" applyAlignment="1" applyProtection="1">
      <alignment horizontal="center" vertical="center" shrinkToFit="1"/>
    </xf>
    <xf numFmtId="0" fontId="3" fillId="4" borderId="19" xfId="0" applyFont="1" applyFill="1" applyBorder="1" applyAlignment="1" applyProtection="1">
      <alignment horizontal="center" vertical="center" shrinkToFit="1"/>
    </xf>
    <xf numFmtId="0" fontId="0" fillId="4" borderId="20" xfId="0" applyFill="1" applyBorder="1" applyAlignment="1" applyProtection="1">
      <alignment horizontal="center" vertical="center" shrinkToFit="1"/>
    </xf>
    <xf numFmtId="0" fontId="3" fillId="4" borderId="20" xfId="0" applyFont="1" applyFill="1" applyBorder="1" applyAlignment="1" applyProtection="1">
      <alignment horizontal="center" vertical="center" shrinkToFit="1"/>
    </xf>
    <xf numFmtId="0" fontId="0" fillId="4" borderId="21" xfId="0" applyFill="1" applyBorder="1" applyAlignment="1" applyProtection="1">
      <alignment horizontal="center" vertical="center" shrinkToFit="1"/>
    </xf>
    <xf numFmtId="20" fontId="0" fillId="4" borderId="0" xfId="0" applyNumberFormat="1" applyFill="1" applyBorder="1" applyAlignment="1" applyProtection="1">
      <alignment vertical="center"/>
    </xf>
    <xf numFmtId="0" fontId="10" fillId="4" borderId="22" xfId="0" applyFont="1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 shrinkToFit="1"/>
    </xf>
    <xf numFmtId="0" fontId="13" fillId="0" borderId="0" xfId="0" applyFont="1" applyAlignment="1"/>
    <xf numFmtId="0" fontId="13" fillId="4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 shrinkToFit="1"/>
    </xf>
    <xf numFmtId="0" fontId="9" fillId="0" borderId="0" xfId="0" applyFont="1" applyAlignment="1"/>
    <xf numFmtId="0" fontId="13" fillId="4" borderId="10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11" fillId="0" borderId="6" xfId="0" applyFont="1" applyBorder="1" applyAlignment="1">
      <alignment shrinkToFit="1"/>
    </xf>
    <xf numFmtId="0" fontId="0" fillId="4" borderId="33" xfId="0" applyFill="1" applyBorder="1" applyAlignment="1" applyProtection="1">
      <alignment horizontal="center" vertical="center"/>
    </xf>
    <xf numFmtId="20" fontId="0" fillId="4" borderId="34" xfId="0" applyNumberFormat="1" applyFill="1" applyBorder="1" applyAlignment="1" applyProtection="1">
      <alignment vertical="center"/>
    </xf>
    <xf numFmtId="0" fontId="0" fillId="4" borderId="34" xfId="0" applyFill="1" applyBorder="1" applyAlignment="1" applyProtection="1">
      <alignment horizontal="center" vertical="center" shrinkToFit="1"/>
    </xf>
    <xf numFmtId="0" fontId="0" fillId="4" borderId="35" xfId="0" applyFill="1" applyBorder="1" applyAlignment="1" applyProtection="1">
      <alignment horizontal="center" vertical="center" shrinkToFit="1"/>
    </xf>
    <xf numFmtId="20" fontId="0" fillId="4" borderId="36" xfId="0" applyNumberFormat="1" applyFill="1" applyBorder="1" applyAlignment="1" applyProtection="1">
      <alignment vertical="center"/>
    </xf>
    <xf numFmtId="0" fontId="0" fillId="4" borderId="36" xfId="0" applyFill="1" applyBorder="1" applyAlignment="1" applyProtection="1">
      <alignment horizontal="center" vertical="center" shrinkToFit="1"/>
    </xf>
    <xf numFmtId="0" fontId="0" fillId="4" borderId="37" xfId="0" applyFill="1" applyBorder="1" applyAlignment="1" applyProtection="1">
      <alignment horizontal="center" vertical="center" shrinkToFit="1"/>
    </xf>
    <xf numFmtId="0" fontId="0" fillId="0" borderId="19" xfId="0" applyBorder="1"/>
    <xf numFmtId="0" fontId="0" fillId="0" borderId="20" xfId="0" applyBorder="1"/>
    <xf numFmtId="0" fontId="0" fillId="0" borderId="46" xfId="0" applyBorder="1"/>
    <xf numFmtId="0" fontId="0" fillId="0" borderId="20" xfId="0" applyBorder="1" applyAlignment="1">
      <alignment horizontal="center"/>
    </xf>
    <xf numFmtId="0" fontId="0" fillId="4" borderId="47" xfId="0" applyFill="1" applyBorder="1" applyAlignment="1" applyProtection="1">
      <alignment horizontal="center" vertical="center"/>
    </xf>
    <xf numFmtId="0" fontId="0" fillId="4" borderId="48" xfId="0" applyFill="1" applyBorder="1" applyAlignment="1" applyProtection="1">
      <alignment horizontal="center" vertical="center" shrinkToFit="1"/>
    </xf>
    <xf numFmtId="20" fontId="0" fillId="4" borderId="21" xfId="0" applyNumberFormat="1" applyFill="1" applyBorder="1" applyAlignment="1" applyProtection="1">
      <alignment vertical="center"/>
    </xf>
    <xf numFmtId="0" fontId="0" fillId="4" borderId="49" xfId="0" applyFill="1" applyBorder="1" applyAlignment="1" applyProtection="1">
      <alignment horizontal="center" vertical="center"/>
    </xf>
    <xf numFmtId="0" fontId="0" fillId="4" borderId="50" xfId="0" applyFill="1" applyBorder="1" applyAlignment="1" applyProtection="1">
      <alignment horizontal="center" vertical="center"/>
    </xf>
    <xf numFmtId="0" fontId="0" fillId="0" borderId="51" xfId="0" applyBorder="1"/>
    <xf numFmtId="0" fontId="0" fillId="4" borderId="52" xfId="0" applyFill="1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8" fillId="0" borderId="54" xfId="0" applyFont="1" applyBorder="1"/>
    <xf numFmtId="0" fontId="8" fillId="0" borderId="53" xfId="0" applyFont="1" applyBorder="1"/>
    <xf numFmtId="0" fontId="8" fillId="0" borderId="55" xfId="0" applyFont="1" applyBorder="1"/>
    <xf numFmtId="0" fontId="8" fillId="0" borderId="56" xfId="0" applyFont="1" applyBorder="1"/>
    <xf numFmtId="0" fontId="8" fillId="0" borderId="57" xfId="0" applyFont="1" applyBorder="1"/>
    <xf numFmtId="0" fontId="8" fillId="0" borderId="58" xfId="0" applyFont="1" applyBorder="1"/>
    <xf numFmtId="0" fontId="8" fillId="0" borderId="59" xfId="0" applyFont="1" applyBorder="1"/>
    <xf numFmtId="0" fontId="8" fillId="0" borderId="60" xfId="0" applyFont="1" applyBorder="1"/>
    <xf numFmtId="0" fontId="8" fillId="0" borderId="54" xfId="0" applyFont="1" applyBorder="1" applyAlignment="1">
      <alignment horizontal="right"/>
    </xf>
    <xf numFmtId="0" fontId="8" fillId="0" borderId="61" xfId="0" applyFont="1" applyBorder="1"/>
    <xf numFmtId="0" fontId="8" fillId="0" borderId="62" xfId="0" applyFont="1" applyBorder="1"/>
    <xf numFmtId="0" fontId="19" fillId="0" borderId="0" xfId="0" applyFont="1"/>
    <xf numFmtId="0" fontId="21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shrinkToFit="1"/>
    </xf>
    <xf numFmtId="0" fontId="12" fillId="5" borderId="71" xfId="0" applyFont="1" applyFill="1" applyBorder="1" applyAlignment="1" applyProtection="1">
      <alignment horizontal="center" vertical="center" shrinkToFit="1"/>
      <protection locked="0"/>
    </xf>
    <xf numFmtId="0" fontId="26" fillId="5" borderId="71" xfId="0" applyFont="1" applyFill="1" applyBorder="1" applyAlignment="1" applyProtection="1">
      <alignment horizontal="center" vertical="center" shrinkToFit="1"/>
    </xf>
    <xf numFmtId="0" fontId="12" fillId="5" borderId="77" xfId="0" applyFont="1" applyFill="1" applyBorder="1" applyAlignment="1" applyProtection="1">
      <alignment horizontal="center" vertical="center" shrinkToFit="1"/>
      <protection locked="0"/>
    </xf>
    <xf numFmtId="0" fontId="26" fillId="5" borderId="77" xfId="0" applyFont="1" applyFill="1" applyBorder="1" applyAlignment="1" applyProtection="1">
      <alignment horizontal="center" vertical="center" shrinkToFit="1"/>
    </xf>
    <xf numFmtId="0" fontId="12" fillId="5" borderId="86" xfId="0" applyFont="1" applyFill="1" applyBorder="1" applyAlignment="1" applyProtection="1">
      <alignment horizontal="center" vertical="center" shrinkToFit="1"/>
      <protection locked="0"/>
    </xf>
    <xf numFmtId="0" fontId="26" fillId="5" borderId="86" xfId="0" applyFont="1" applyFill="1" applyBorder="1" applyAlignment="1" applyProtection="1">
      <alignment horizontal="center" vertical="center" shrinkToFit="1"/>
    </xf>
    <xf numFmtId="0" fontId="12" fillId="5" borderId="95" xfId="0" applyFont="1" applyFill="1" applyBorder="1" applyAlignment="1" applyProtection="1">
      <alignment horizontal="center" vertical="center" shrinkToFit="1"/>
      <protection locked="0"/>
    </xf>
    <xf numFmtId="0" fontId="26" fillId="5" borderId="95" xfId="0" applyFont="1" applyFill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vertical="center" shrinkToFit="1"/>
    </xf>
    <xf numFmtId="20" fontId="24" fillId="0" borderId="0" xfId="0" applyNumberFormat="1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8" fillId="0" borderId="101" xfId="0" applyFont="1" applyBorder="1"/>
    <xf numFmtId="0" fontId="8" fillId="0" borderId="102" xfId="0" applyFont="1" applyBorder="1"/>
    <xf numFmtId="0" fontId="8" fillId="0" borderId="103" xfId="0" applyFont="1" applyBorder="1"/>
    <xf numFmtId="0" fontId="0" fillId="0" borderId="10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38" xfId="0" applyFont="1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" fillId="4" borderId="38" xfId="0" applyFont="1" applyFill="1" applyBorder="1" applyAlignment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</xf>
    <xf numFmtId="0" fontId="0" fillId="3" borderId="38" xfId="0" applyFill="1" applyBorder="1" applyAlignment="1" applyProtection="1">
      <alignment horizontal="center" vertical="center" shrinkToFit="1"/>
    </xf>
    <xf numFmtId="0" fontId="7" fillId="3" borderId="13" xfId="0" applyFont="1" applyFill="1" applyBorder="1" applyAlignment="1" applyProtection="1">
      <alignment horizontal="center" vertical="center" shrinkToFit="1"/>
    </xf>
    <xf numFmtId="0" fontId="7" fillId="3" borderId="38" xfId="0" applyFont="1" applyFill="1" applyBorder="1" applyAlignment="1" applyProtection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3" borderId="39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9" xfId="0" applyFont="1" applyFill="1" applyBorder="1" applyAlignment="1">
      <alignment horizontal="center" vertical="center" shrinkToFit="1"/>
    </xf>
    <xf numFmtId="0" fontId="0" fillId="4" borderId="13" xfId="0" applyFill="1" applyBorder="1" applyAlignment="1" applyProtection="1">
      <alignment horizontal="center" vertical="center" shrinkToFit="1"/>
      <protection locked="0"/>
    </xf>
    <xf numFmtId="0" fontId="0" fillId="4" borderId="38" xfId="0" applyFill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4" borderId="40" xfId="0" applyFont="1" applyFill="1" applyBorder="1" applyAlignment="1" applyProtection="1">
      <alignment horizontal="center" vertical="center"/>
    </xf>
    <xf numFmtId="0" fontId="9" fillId="4" borderId="41" xfId="0" applyFont="1" applyFill="1" applyBorder="1" applyAlignment="1" applyProtection="1">
      <alignment horizontal="center" vertical="center"/>
    </xf>
    <xf numFmtId="0" fontId="9" fillId="4" borderId="42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9" fillId="4" borderId="43" xfId="0" applyFont="1" applyFill="1" applyBorder="1" applyAlignment="1" applyProtection="1">
      <alignment horizontal="center" vertical="center"/>
    </xf>
    <xf numFmtId="0" fontId="9" fillId="4" borderId="44" xfId="0" applyFont="1" applyFill="1" applyBorder="1" applyAlignment="1" applyProtection="1">
      <alignment horizontal="center" vertical="center"/>
    </xf>
    <xf numFmtId="0" fontId="9" fillId="4" borderId="45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shrinkToFit="1"/>
    </xf>
    <xf numFmtId="0" fontId="8" fillId="0" borderId="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/>
    </xf>
    <xf numFmtId="0" fontId="8" fillId="4" borderId="27" xfId="0" applyFont="1" applyFill="1" applyBorder="1" applyAlignment="1">
      <alignment horizontal="center" vertical="center" textRotation="255" wrapText="1"/>
    </xf>
    <xf numFmtId="0" fontId="8" fillId="4" borderId="28" xfId="0" applyFont="1" applyFill="1" applyBorder="1" applyAlignment="1">
      <alignment horizontal="center" vertical="center" textRotation="255" wrapText="1"/>
    </xf>
    <xf numFmtId="0" fontId="8" fillId="4" borderId="29" xfId="0" applyFont="1" applyFill="1" applyBorder="1" applyAlignment="1">
      <alignment horizontal="center" vertical="center" textRotation="255" wrapText="1"/>
    </xf>
    <xf numFmtId="0" fontId="8" fillId="4" borderId="30" xfId="0" applyFont="1" applyFill="1" applyBorder="1" applyAlignment="1">
      <alignment horizontal="center" vertical="center" textRotation="255" wrapText="1"/>
    </xf>
    <xf numFmtId="0" fontId="8" fillId="4" borderId="32" xfId="0" applyFont="1" applyFill="1" applyBorder="1" applyAlignment="1">
      <alignment horizontal="center" vertical="center" textRotation="255" wrapText="1"/>
    </xf>
    <xf numFmtId="0" fontId="8" fillId="4" borderId="31" xfId="0" applyFont="1" applyFill="1" applyBorder="1" applyAlignment="1">
      <alignment horizontal="center" vertical="center" textRotation="255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20" fontId="0" fillId="0" borderId="13" xfId="0" applyNumberFormat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8" fillId="0" borderId="63" xfId="0" applyFont="1" applyBorder="1" applyAlignment="1" applyProtection="1">
      <alignment horizontal="center" vertical="center" shrinkToFit="1"/>
    </xf>
    <xf numFmtId="0" fontId="18" fillId="0" borderId="64" xfId="0" applyFont="1" applyBorder="1" applyAlignment="1" applyProtection="1">
      <alignment horizontal="center" vertical="center" shrinkToFit="1"/>
    </xf>
    <xf numFmtId="0" fontId="24" fillId="0" borderId="65" xfId="0" applyFont="1" applyBorder="1" applyAlignment="1" applyProtection="1">
      <alignment horizontal="center" vertical="center" shrinkToFit="1"/>
    </xf>
    <xf numFmtId="0" fontId="24" fillId="0" borderId="66" xfId="0" applyFont="1" applyBorder="1" applyAlignment="1" applyProtection="1">
      <alignment horizontal="center" vertical="center" shrinkToFit="1"/>
    </xf>
    <xf numFmtId="0" fontId="17" fillId="0" borderId="64" xfId="0" applyFont="1" applyBorder="1" applyAlignment="1" applyProtection="1">
      <alignment horizontal="center" vertical="center" shrinkToFit="1"/>
    </xf>
    <xf numFmtId="0" fontId="18" fillId="0" borderId="67" xfId="0" applyFont="1" applyBorder="1" applyAlignment="1" applyProtection="1">
      <alignment horizontal="center" vertical="center" shrinkToFit="1"/>
    </xf>
    <xf numFmtId="0" fontId="18" fillId="0" borderId="68" xfId="0" applyFont="1" applyBorder="1" applyAlignment="1" applyProtection="1">
      <alignment horizontal="center" vertical="center" shrinkToFit="1"/>
    </xf>
    <xf numFmtId="0" fontId="18" fillId="0" borderId="69" xfId="0" applyFont="1" applyBorder="1" applyAlignment="1" applyProtection="1">
      <alignment horizontal="center" vertical="center" shrinkToFit="1"/>
    </xf>
    <xf numFmtId="0" fontId="25" fillId="0" borderId="70" xfId="0" applyFont="1" applyBorder="1" applyAlignment="1" applyProtection="1">
      <alignment horizontal="center" vertical="center" shrinkToFit="1"/>
    </xf>
    <xf numFmtId="0" fontId="25" fillId="0" borderId="71" xfId="0" applyFont="1" applyBorder="1" applyAlignment="1" applyProtection="1">
      <alignment horizontal="center" vertical="center" shrinkToFit="1"/>
    </xf>
    <xf numFmtId="0" fontId="25" fillId="0" borderId="72" xfId="0" applyFont="1" applyBorder="1" applyAlignment="1" applyProtection="1">
      <alignment horizontal="center" vertical="center" shrinkToFit="1"/>
    </xf>
    <xf numFmtId="20" fontId="25" fillId="0" borderId="73" xfId="0" applyNumberFormat="1" applyFont="1" applyBorder="1" applyAlignment="1" applyProtection="1">
      <alignment horizontal="center" vertical="center" shrinkToFit="1"/>
      <protection locked="0"/>
    </xf>
    <xf numFmtId="20" fontId="25" fillId="0" borderId="74" xfId="0" applyNumberFormat="1" applyFont="1" applyBorder="1" applyAlignment="1" applyProtection="1">
      <alignment horizontal="center" vertical="center" shrinkToFit="1"/>
      <protection locked="0"/>
    </xf>
    <xf numFmtId="0" fontId="12" fillId="0" borderId="73" xfId="0" applyFont="1" applyBorder="1" applyAlignment="1" applyProtection="1">
      <alignment horizontal="center" vertical="center" shrinkToFit="1"/>
    </xf>
    <xf numFmtId="0" fontId="12" fillId="0" borderId="71" xfId="0" applyFont="1" applyBorder="1" applyAlignment="1" applyProtection="1">
      <alignment horizontal="center" vertical="center" shrinkToFit="1"/>
    </xf>
    <xf numFmtId="0" fontId="12" fillId="0" borderId="72" xfId="0" applyFont="1" applyBorder="1" applyAlignment="1" applyProtection="1">
      <alignment horizontal="center" vertical="center" shrinkToFit="1"/>
    </xf>
    <xf numFmtId="0" fontId="12" fillId="0" borderId="75" xfId="0" applyFont="1" applyBorder="1" applyAlignment="1" applyProtection="1">
      <alignment horizontal="center" vertical="center" shrinkToFit="1"/>
    </xf>
    <xf numFmtId="0" fontId="25" fillId="0" borderId="76" xfId="0" applyFont="1" applyBorder="1" applyAlignment="1" applyProtection="1">
      <alignment horizontal="center" vertical="center" shrinkToFit="1"/>
    </xf>
    <xf numFmtId="0" fontId="0" fillId="0" borderId="77" xfId="0" applyFont="1" applyBorder="1"/>
    <xf numFmtId="0" fontId="0" fillId="0" borderId="78" xfId="0" applyFont="1" applyBorder="1"/>
    <xf numFmtId="20" fontId="25" fillId="0" borderId="79" xfId="0" applyNumberFormat="1" applyFont="1" applyBorder="1" applyAlignment="1" applyProtection="1">
      <alignment horizontal="center" vertical="center" shrinkToFit="1"/>
      <protection locked="0"/>
    </xf>
    <xf numFmtId="20" fontId="25" fillId="0" borderId="80" xfId="0" applyNumberFormat="1" applyFont="1" applyBorder="1" applyAlignment="1" applyProtection="1">
      <alignment horizontal="center" vertical="center" shrinkToFit="1"/>
      <protection locked="0"/>
    </xf>
    <xf numFmtId="0" fontId="12" fillId="0" borderId="81" xfId="0" applyFont="1" applyBorder="1" applyAlignment="1" applyProtection="1">
      <alignment horizontal="center" vertical="center" shrinkToFit="1"/>
    </xf>
    <xf numFmtId="0" fontId="12" fillId="0" borderId="82" xfId="0" applyFont="1" applyBorder="1" applyAlignment="1" applyProtection="1">
      <alignment horizontal="center" vertical="center" shrinkToFit="1"/>
    </xf>
    <xf numFmtId="0" fontId="12" fillId="0" borderId="77" xfId="0" applyFont="1" applyBorder="1" applyAlignment="1" applyProtection="1">
      <alignment horizontal="center" vertical="center" shrinkToFit="1"/>
    </xf>
    <xf numFmtId="0" fontId="12" fillId="0" borderId="78" xfId="0" applyFont="1" applyBorder="1" applyAlignment="1" applyProtection="1">
      <alignment horizontal="center" vertical="center" shrinkToFit="1"/>
    </xf>
    <xf numFmtId="20" fontId="12" fillId="0" borderId="79" xfId="0" applyNumberFormat="1" applyFont="1" applyBorder="1" applyAlignment="1" applyProtection="1">
      <alignment horizontal="center" vertical="center" shrinkToFit="1"/>
    </xf>
    <xf numFmtId="0" fontId="12" fillId="0" borderId="83" xfId="0" applyFont="1" applyBorder="1" applyAlignment="1" applyProtection="1">
      <alignment horizontal="center" vertical="center" shrinkToFit="1"/>
    </xf>
    <xf numFmtId="0" fontId="12" fillId="0" borderId="84" xfId="0" applyFont="1" applyBorder="1" applyAlignment="1" applyProtection="1">
      <alignment horizontal="center" vertical="center" shrinkToFit="1"/>
    </xf>
    <xf numFmtId="0" fontId="12" fillId="4" borderId="77" xfId="0" applyFont="1" applyFill="1" applyBorder="1" applyAlignment="1" applyProtection="1">
      <alignment horizontal="center" vertical="center" shrinkToFit="1"/>
    </xf>
    <xf numFmtId="0" fontId="12" fillId="5" borderId="77" xfId="0" applyFont="1" applyFill="1" applyBorder="1" applyAlignment="1" applyProtection="1">
      <alignment horizontal="center" vertical="center" shrinkToFit="1"/>
    </xf>
    <xf numFmtId="0" fontId="12" fillId="4" borderId="78" xfId="0" applyFont="1" applyFill="1" applyBorder="1" applyAlignment="1" applyProtection="1">
      <alignment horizontal="center" vertical="center" shrinkToFit="1"/>
    </xf>
    <xf numFmtId="0" fontId="12" fillId="0" borderId="79" xfId="0" applyFont="1" applyBorder="1" applyAlignment="1" applyProtection="1">
      <alignment horizontal="center" vertical="center" shrinkToFit="1"/>
    </xf>
    <xf numFmtId="0" fontId="12" fillId="5" borderId="79" xfId="0" applyFont="1" applyFill="1" applyBorder="1" applyAlignment="1" applyProtection="1">
      <alignment horizontal="center" vertical="center" shrinkToFit="1"/>
    </xf>
    <xf numFmtId="0" fontId="12" fillId="4" borderId="83" xfId="0" applyFont="1" applyFill="1" applyBorder="1" applyAlignment="1" applyProtection="1">
      <alignment horizontal="center" vertical="center" shrinkToFit="1"/>
    </xf>
    <xf numFmtId="0" fontId="25" fillId="0" borderId="85" xfId="0" applyFont="1" applyBorder="1" applyAlignment="1" applyProtection="1">
      <alignment horizontal="center" vertical="center" shrinkToFit="1"/>
    </xf>
    <xf numFmtId="0" fontId="0" fillId="0" borderId="86" xfId="0" applyFont="1" applyBorder="1"/>
    <xf numFmtId="0" fontId="0" fillId="0" borderId="87" xfId="0" applyFont="1" applyBorder="1"/>
    <xf numFmtId="20" fontId="25" fillId="0" borderId="88" xfId="0" applyNumberFormat="1" applyFont="1" applyBorder="1" applyAlignment="1" applyProtection="1">
      <alignment horizontal="center" vertical="center" shrinkToFit="1"/>
      <protection locked="0"/>
    </xf>
    <xf numFmtId="20" fontId="25" fillId="0" borderId="89" xfId="0" applyNumberFormat="1" applyFont="1" applyBorder="1" applyAlignment="1" applyProtection="1">
      <alignment horizontal="center" vertical="center" shrinkToFit="1"/>
      <protection locked="0"/>
    </xf>
    <xf numFmtId="0" fontId="12" fillId="0" borderId="90" xfId="0" applyFont="1" applyBorder="1" applyAlignment="1" applyProtection="1">
      <alignment horizontal="center" vertical="center" shrinkToFit="1"/>
    </xf>
    <xf numFmtId="0" fontId="12" fillId="0" borderId="86" xfId="0" applyFont="1" applyBorder="1" applyAlignment="1" applyProtection="1">
      <alignment horizontal="center" vertical="center" shrinkToFit="1"/>
    </xf>
    <xf numFmtId="0" fontId="12" fillId="4" borderId="86" xfId="0" applyFont="1" applyFill="1" applyBorder="1" applyAlignment="1" applyProtection="1">
      <alignment horizontal="center" vertical="center" shrinkToFit="1"/>
    </xf>
    <xf numFmtId="0" fontId="12" fillId="5" borderId="86" xfId="0" applyFont="1" applyFill="1" applyBorder="1" applyAlignment="1" applyProtection="1">
      <alignment horizontal="center" vertical="center" shrinkToFit="1"/>
    </xf>
    <xf numFmtId="0" fontId="12" fillId="4" borderId="87" xfId="0" applyFont="1" applyFill="1" applyBorder="1" applyAlignment="1" applyProtection="1">
      <alignment horizontal="center" vertical="center" shrinkToFit="1"/>
    </xf>
    <xf numFmtId="0" fontId="12" fillId="0" borderId="88" xfId="0" applyFont="1" applyBorder="1" applyAlignment="1" applyProtection="1">
      <alignment horizontal="center" vertical="center" shrinkToFit="1"/>
    </xf>
    <xf numFmtId="0" fontId="12" fillId="0" borderId="91" xfId="0" applyFont="1" applyBorder="1" applyAlignment="1" applyProtection="1">
      <alignment horizontal="center" vertical="center" shrinkToFit="1"/>
    </xf>
    <xf numFmtId="0" fontId="24" fillId="0" borderId="92" xfId="0" applyFont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horizontal="center" vertical="center" shrinkToFit="1"/>
    </xf>
    <xf numFmtId="0" fontId="24" fillId="0" borderId="51" xfId="0" applyFont="1" applyBorder="1" applyAlignment="1" applyProtection="1">
      <alignment horizontal="center" vertical="center" shrinkToFit="1"/>
    </xf>
    <xf numFmtId="0" fontId="0" fillId="0" borderId="71" xfId="0" applyFont="1" applyBorder="1"/>
    <xf numFmtId="0" fontId="0" fillId="0" borderId="72" xfId="0" applyFont="1" applyBorder="1"/>
    <xf numFmtId="0" fontId="12" fillId="0" borderId="93" xfId="0" applyFont="1" applyBorder="1" applyAlignment="1" applyProtection="1">
      <alignment horizontal="center" vertical="center" shrinkToFit="1"/>
    </xf>
    <xf numFmtId="0" fontId="12" fillId="4" borderId="71" xfId="0" applyFont="1" applyFill="1" applyBorder="1" applyAlignment="1" applyProtection="1">
      <alignment horizontal="center" vertical="center" shrinkToFit="1"/>
    </xf>
    <xf numFmtId="0" fontId="12" fillId="5" borderId="71" xfId="0" applyFont="1" applyFill="1" applyBorder="1" applyAlignment="1" applyProtection="1">
      <alignment horizontal="center" vertical="center" shrinkToFit="1"/>
    </xf>
    <xf numFmtId="0" fontId="12" fillId="4" borderId="72" xfId="0" applyFont="1" applyFill="1" applyBorder="1" applyAlignment="1" applyProtection="1">
      <alignment horizontal="center" vertical="center" shrinkToFit="1"/>
    </xf>
    <xf numFmtId="0" fontId="25" fillId="0" borderId="94" xfId="0" applyFont="1" applyBorder="1" applyAlignment="1" applyProtection="1">
      <alignment horizontal="center" vertical="center" shrinkToFit="1"/>
    </xf>
    <xf numFmtId="0" fontId="0" fillId="0" borderId="95" xfId="0" applyFont="1" applyBorder="1"/>
    <xf numFmtId="0" fontId="0" fillId="0" borderId="96" xfId="0" applyFont="1" applyBorder="1"/>
    <xf numFmtId="20" fontId="25" fillId="0" borderId="97" xfId="0" applyNumberFormat="1" applyFont="1" applyBorder="1" applyAlignment="1" applyProtection="1">
      <alignment horizontal="center" vertical="center" shrinkToFit="1"/>
      <protection locked="0"/>
    </xf>
    <xf numFmtId="20" fontId="25" fillId="0" borderId="98" xfId="0" applyNumberFormat="1" applyFont="1" applyBorder="1" applyAlignment="1" applyProtection="1">
      <alignment horizontal="center" vertical="center" shrinkToFit="1"/>
      <protection locked="0"/>
    </xf>
    <xf numFmtId="0" fontId="12" fillId="4" borderId="99" xfId="0" applyFont="1" applyFill="1" applyBorder="1" applyAlignment="1" applyProtection="1">
      <alignment horizontal="center" vertical="center" shrinkToFit="1"/>
    </xf>
    <xf numFmtId="0" fontId="12" fillId="5" borderId="95" xfId="0" applyFont="1" applyFill="1" applyBorder="1" applyAlignment="1" applyProtection="1">
      <alignment horizontal="center" vertical="center" shrinkToFit="1"/>
    </xf>
    <xf numFmtId="0" fontId="12" fillId="4" borderId="95" xfId="0" applyFont="1" applyFill="1" applyBorder="1" applyAlignment="1" applyProtection="1">
      <alignment horizontal="center" vertical="center" shrinkToFit="1"/>
    </xf>
    <xf numFmtId="0" fontId="12" fillId="0" borderId="95" xfId="0" applyFont="1" applyBorder="1" applyAlignment="1" applyProtection="1">
      <alignment horizontal="center" vertical="center" shrinkToFit="1"/>
    </xf>
    <xf numFmtId="0" fontId="12" fillId="0" borderId="96" xfId="0" applyFont="1" applyBorder="1" applyAlignment="1" applyProtection="1">
      <alignment horizontal="center" vertical="center" shrinkToFit="1"/>
    </xf>
    <xf numFmtId="0" fontId="12" fillId="0" borderId="97" xfId="0" applyFont="1" applyBorder="1" applyAlignment="1" applyProtection="1">
      <alignment horizontal="center" vertical="center" shrinkToFit="1"/>
    </xf>
    <xf numFmtId="0" fontId="12" fillId="0" borderId="100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Border="1" applyAlignment="1" applyProtection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6873" name="Line 10">
          <a:extLst>
            <a:ext uri="{FF2B5EF4-FFF2-40B4-BE49-F238E27FC236}">
              <a16:creationId xmlns:a16="http://schemas.microsoft.com/office/drawing/2014/main" id="{00000000-0008-0000-0100-0000E9410000}"/>
            </a:ext>
          </a:extLst>
        </xdr:cNvPr>
        <xdr:cNvSpPr>
          <a:spLocks noChangeShapeType="1"/>
        </xdr:cNvSpPr>
      </xdr:nvSpPr>
      <xdr:spPr bwMode="auto">
        <a:xfrm>
          <a:off x="1095375" y="828675"/>
          <a:ext cx="3476625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14</xdr:col>
      <xdr:colOff>0</xdr:colOff>
      <xdr:row>23</xdr:row>
      <xdr:rowOff>0</xdr:rowOff>
    </xdr:to>
    <xdr:sp macro="" textlink="">
      <xdr:nvSpPr>
        <xdr:cNvPr id="16874" name="Line 11">
          <a:extLst>
            <a:ext uri="{FF2B5EF4-FFF2-40B4-BE49-F238E27FC236}">
              <a16:creationId xmlns:a16="http://schemas.microsoft.com/office/drawing/2014/main" id="{00000000-0008-0000-0100-0000EA410000}"/>
            </a:ext>
          </a:extLst>
        </xdr:cNvPr>
        <xdr:cNvSpPr>
          <a:spLocks noChangeShapeType="1"/>
        </xdr:cNvSpPr>
      </xdr:nvSpPr>
      <xdr:spPr bwMode="auto">
        <a:xfrm>
          <a:off x="1095375" y="2847975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6875" name="Line 12">
          <a:extLst>
            <a:ext uri="{FF2B5EF4-FFF2-40B4-BE49-F238E27FC236}">
              <a16:creationId xmlns:a16="http://schemas.microsoft.com/office/drawing/2014/main" id="{00000000-0008-0000-0100-0000EB410000}"/>
            </a:ext>
          </a:extLst>
        </xdr:cNvPr>
        <xdr:cNvSpPr>
          <a:spLocks noChangeShapeType="1"/>
        </xdr:cNvSpPr>
      </xdr:nvSpPr>
      <xdr:spPr bwMode="auto">
        <a:xfrm>
          <a:off x="1095375" y="4867275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16876" name="Line 13">
          <a:extLst>
            <a:ext uri="{FF2B5EF4-FFF2-40B4-BE49-F238E27FC236}">
              <a16:creationId xmlns:a16="http://schemas.microsoft.com/office/drawing/2014/main" id="{00000000-0008-0000-0100-0000EC410000}"/>
            </a:ext>
          </a:extLst>
        </xdr:cNvPr>
        <xdr:cNvSpPr>
          <a:spLocks noChangeShapeType="1"/>
        </xdr:cNvSpPr>
      </xdr:nvSpPr>
      <xdr:spPr bwMode="auto">
        <a:xfrm>
          <a:off x="1095375" y="69342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48</xdr:row>
      <xdr:rowOff>0</xdr:rowOff>
    </xdr:from>
    <xdr:to>
      <xdr:col>14</xdr:col>
      <xdr:colOff>0</xdr:colOff>
      <xdr:row>56</xdr:row>
      <xdr:rowOff>0</xdr:rowOff>
    </xdr:to>
    <xdr:sp macro="" textlink="">
      <xdr:nvSpPr>
        <xdr:cNvPr id="16877" name="Line 14">
          <a:extLst>
            <a:ext uri="{FF2B5EF4-FFF2-40B4-BE49-F238E27FC236}">
              <a16:creationId xmlns:a16="http://schemas.microsoft.com/office/drawing/2014/main" id="{00000000-0008-0000-0100-0000ED410000}"/>
            </a:ext>
          </a:extLst>
        </xdr:cNvPr>
        <xdr:cNvSpPr>
          <a:spLocks noChangeShapeType="1"/>
        </xdr:cNvSpPr>
      </xdr:nvSpPr>
      <xdr:spPr bwMode="auto">
        <a:xfrm>
          <a:off x="1095375" y="89154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14</xdr:col>
      <xdr:colOff>0</xdr:colOff>
      <xdr:row>67</xdr:row>
      <xdr:rowOff>0</xdr:rowOff>
    </xdr:to>
    <xdr:sp macro="" textlink="">
      <xdr:nvSpPr>
        <xdr:cNvPr id="16878" name="Line 15">
          <a:extLst>
            <a:ext uri="{FF2B5EF4-FFF2-40B4-BE49-F238E27FC236}">
              <a16:creationId xmlns:a16="http://schemas.microsoft.com/office/drawing/2014/main" id="{00000000-0008-0000-0100-0000EE410000}"/>
            </a:ext>
          </a:extLst>
        </xdr:cNvPr>
        <xdr:cNvSpPr>
          <a:spLocks noChangeShapeType="1"/>
        </xdr:cNvSpPr>
      </xdr:nvSpPr>
      <xdr:spPr bwMode="auto">
        <a:xfrm>
          <a:off x="1095375" y="1099185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70</xdr:row>
      <xdr:rowOff>0</xdr:rowOff>
    </xdr:from>
    <xdr:to>
      <xdr:col>14</xdr:col>
      <xdr:colOff>0</xdr:colOff>
      <xdr:row>78</xdr:row>
      <xdr:rowOff>0</xdr:rowOff>
    </xdr:to>
    <xdr:sp macro="" textlink="">
      <xdr:nvSpPr>
        <xdr:cNvPr id="16879" name="Line 16">
          <a:extLst>
            <a:ext uri="{FF2B5EF4-FFF2-40B4-BE49-F238E27FC236}">
              <a16:creationId xmlns:a16="http://schemas.microsoft.com/office/drawing/2014/main" id="{00000000-0008-0000-0100-0000EF410000}"/>
            </a:ext>
          </a:extLst>
        </xdr:cNvPr>
        <xdr:cNvSpPr>
          <a:spLocks noChangeShapeType="1"/>
        </xdr:cNvSpPr>
      </xdr:nvSpPr>
      <xdr:spPr bwMode="auto">
        <a:xfrm>
          <a:off x="1095375" y="1293495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14</xdr:col>
      <xdr:colOff>0</xdr:colOff>
      <xdr:row>89</xdr:row>
      <xdr:rowOff>0</xdr:rowOff>
    </xdr:to>
    <xdr:sp macro="" textlink="">
      <xdr:nvSpPr>
        <xdr:cNvPr id="16880" name="Line 17">
          <a:extLst>
            <a:ext uri="{FF2B5EF4-FFF2-40B4-BE49-F238E27FC236}">
              <a16:creationId xmlns:a16="http://schemas.microsoft.com/office/drawing/2014/main" id="{00000000-0008-0000-0100-0000F0410000}"/>
            </a:ext>
          </a:extLst>
        </xdr:cNvPr>
        <xdr:cNvSpPr>
          <a:spLocks noChangeShapeType="1"/>
        </xdr:cNvSpPr>
      </xdr:nvSpPr>
      <xdr:spPr bwMode="auto">
        <a:xfrm>
          <a:off x="1095375" y="151257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14</xdr:col>
      <xdr:colOff>0</xdr:colOff>
      <xdr:row>23</xdr:row>
      <xdr:rowOff>0</xdr:rowOff>
    </xdr:to>
    <xdr:sp macro="" textlink="">
      <xdr:nvSpPr>
        <xdr:cNvPr id="16881" name="Line 10">
          <a:extLst>
            <a:ext uri="{FF2B5EF4-FFF2-40B4-BE49-F238E27FC236}">
              <a16:creationId xmlns:a16="http://schemas.microsoft.com/office/drawing/2014/main" id="{00000000-0008-0000-0100-0000F1410000}"/>
            </a:ext>
          </a:extLst>
        </xdr:cNvPr>
        <xdr:cNvSpPr>
          <a:spLocks noChangeShapeType="1"/>
        </xdr:cNvSpPr>
      </xdr:nvSpPr>
      <xdr:spPr bwMode="auto">
        <a:xfrm>
          <a:off x="1095375" y="2847975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6882" name="Line 10">
          <a:extLst>
            <a:ext uri="{FF2B5EF4-FFF2-40B4-BE49-F238E27FC236}">
              <a16:creationId xmlns:a16="http://schemas.microsoft.com/office/drawing/2014/main" id="{00000000-0008-0000-0100-0000F2410000}"/>
            </a:ext>
          </a:extLst>
        </xdr:cNvPr>
        <xdr:cNvSpPr>
          <a:spLocks noChangeShapeType="1"/>
        </xdr:cNvSpPr>
      </xdr:nvSpPr>
      <xdr:spPr bwMode="auto">
        <a:xfrm>
          <a:off x="1095375" y="4867275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16883" name="Line 10">
          <a:extLst>
            <a:ext uri="{FF2B5EF4-FFF2-40B4-BE49-F238E27FC236}">
              <a16:creationId xmlns:a16="http://schemas.microsoft.com/office/drawing/2014/main" id="{00000000-0008-0000-0100-0000F3410000}"/>
            </a:ext>
          </a:extLst>
        </xdr:cNvPr>
        <xdr:cNvSpPr>
          <a:spLocks noChangeShapeType="1"/>
        </xdr:cNvSpPr>
      </xdr:nvSpPr>
      <xdr:spPr bwMode="auto">
        <a:xfrm>
          <a:off x="1095375" y="69342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48</xdr:row>
      <xdr:rowOff>0</xdr:rowOff>
    </xdr:from>
    <xdr:to>
      <xdr:col>14</xdr:col>
      <xdr:colOff>0</xdr:colOff>
      <xdr:row>56</xdr:row>
      <xdr:rowOff>0</xdr:rowOff>
    </xdr:to>
    <xdr:sp macro="" textlink="">
      <xdr:nvSpPr>
        <xdr:cNvPr id="16884" name="Line 10">
          <a:extLst>
            <a:ext uri="{FF2B5EF4-FFF2-40B4-BE49-F238E27FC236}">
              <a16:creationId xmlns:a16="http://schemas.microsoft.com/office/drawing/2014/main" id="{00000000-0008-0000-0100-0000F4410000}"/>
            </a:ext>
          </a:extLst>
        </xdr:cNvPr>
        <xdr:cNvSpPr>
          <a:spLocks noChangeShapeType="1"/>
        </xdr:cNvSpPr>
      </xdr:nvSpPr>
      <xdr:spPr bwMode="auto">
        <a:xfrm>
          <a:off x="1095375" y="89154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14</xdr:col>
      <xdr:colOff>0</xdr:colOff>
      <xdr:row>67</xdr:row>
      <xdr:rowOff>0</xdr:rowOff>
    </xdr:to>
    <xdr:sp macro="" textlink="">
      <xdr:nvSpPr>
        <xdr:cNvPr id="16885" name="Line 10">
          <a:extLst>
            <a:ext uri="{FF2B5EF4-FFF2-40B4-BE49-F238E27FC236}">
              <a16:creationId xmlns:a16="http://schemas.microsoft.com/office/drawing/2014/main" id="{00000000-0008-0000-0100-0000F5410000}"/>
            </a:ext>
          </a:extLst>
        </xdr:cNvPr>
        <xdr:cNvSpPr>
          <a:spLocks noChangeShapeType="1"/>
        </xdr:cNvSpPr>
      </xdr:nvSpPr>
      <xdr:spPr bwMode="auto">
        <a:xfrm>
          <a:off x="1095375" y="1099185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70</xdr:row>
      <xdr:rowOff>0</xdr:rowOff>
    </xdr:from>
    <xdr:to>
      <xdr:col>14</xdr:col>
      <xdr:colOff>0</xdr:colOff>
      <xdr:row>78</xdr:row>
      <xdr:rowOff>0</xdr:rowOff>
    </xdr:to>
    <xdr:sp macro="" textlink="">
      <xdr:nvSpPr>
        <xdr:cNvPr id="16886" name="Line 15">
          <a:extLst>
            <a:ext uri="{FF2B5EF4-FFF2-40B4-BE49-F238E27FC236}">
              <a16:creationId xmlns:a16="http://schemas.microsoft.com/office/drawing/2014/main" id="{00000000-0008-0000-0100-0000F6410000}"/>
            </a:ext>
          </a:extLst>
        </xdr:cNvPr>
        <xdr:cNvSpPr>
          <a:spLocks noChangeShapeType="1"/>
        </xdr:cNvSpPr>
      </xdr:nvSpPr>
      <xdr:spPr bwMode="auto">
        <a:xfrm>
          <a:off x="1095375" y="1293495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70</xdr:row>
      <xdr:rowOff>0</xdr:rowOff>
    </xdr:from>
    <xdr:to>
      <xdr:col>14</xdr:col>
      <xdr:colOff>0</xdr:colOff>
      <xdr:row>78</xdr:row>
      <xdr:rowOff>0</xdr:rowOff>
    </xdr:to>
    <xdr:sp macro="" textlink="">
      <xdr:nvSpPr>
        <xdr:cNvPr id="16887" name="Line 10">
          <a:extLst>
            <a:ext uri="{FF2B5EF4-FFF2-40B4-BE49-F238E27FC236}">
              <a16:creationId xmlns:a16="http://schemas.microsoft.com/office/drawing/2014/main" id="{00000000-0008-0000-0100-0000F7410000}"/>
            </a:ext>
          </a:extLst>
        </xdr:cNvPr>
        <xdr:cNvSpPr>
          <a:spLocks noChangeShapeType="1"/>
        </xdr:cNvSpPr>
      </xdr:nvSpPr>
      <xdr:spPr bwMode="auto">
        <a:xfrm>
          <a:off x="1095375" y="1293495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14</xdr:col>
      <xdr:colOff>0</xdr:colOff>
      <xdr:row>89</xdr:row>
      <xdr:rowOff>0</xdr:rowOff>
    </xdr:to>
    <xdr:sp macro="" textlink="">
      <xdr:nvSpPr>
        <xdr:cNvPr id="16888" name="Line 15">
          <a:extLst>
            <a:ext uri="{FF2B5EF4-FFF2-40B4-BE49-F238E27FC236}">
              <a16:creationId xmlns:a16="http://schemas.microsoft.com/office/drawing/2014/main" id="{00000000-0008-0000-0100-0000F8410000}"/>
            </a:ext>
          </a:extLst>
        </xdr:cNvPr>
        <xdr:cNvSpPr>
          <a:spLocks noChangeShapeType="1"/>
        </xdr:cNvSpPr>
      </xdr:nvSpPr>
      <xdr:spPr bwMode="auto">
        <a:xfrm>
          <a:off x="1095375" y="151257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14</xdr:col>
      <xdr:colOff>0</xdr:colOff>
      <xdr:row>89</xdr:row>
      <xdr:rowOff>0</xdr:rowOff>
    </xdr:to>
    <xdr:sp macro="" textlink="">
      <xdr:nvSpPr>
        <xdr:cNvPr id="16889" name="Line 10">
          <a:extLst>
            <a:ext uri="{FF2B5EF4-FFF2-40B4-BE49-F238E27FC236}">
              <a16:creationId xmlns:a16="http://schemas.microsoft.com/office/drawing/2014/main" id="{00000000-0008-0000-0100-0000F9410000}"/>
            </a:ext>
          </a:extLst>
        </xdr:cNvPr>
        <xdr:cNvSpPr>
          <a:spLocks noChangeShapeType="1"/>
        </xdr:cNvSpPr>
      </xdr:nvSpPr>
      <xdr:spPr bwMode="auto">
        <a:xfrm>
          <a:off x="1095375" y="151257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33" name="Line 1">
          <a:extLst>
            <a:ext uri="{FF2B5EF4-FFF2-40B4-BE49-F238E27FC236}">
              <a16:creationId xmlns:a16="http://schemas.microsoft.com/office/drawing/2014/main" id="{00000000-0008-0000-0200-0000E94B0000}"/>
            </a:ext>
          </a:extLst>
        </xdr:cNvPr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34" name="Line 2">
          <a:extLst>
            <a:ext uri="{FF2B5EF4-FFF2-40B4-BE49-F238E27FC236}">
              <a16:creationId xmlns:a16="http://schemas.microsoft.com/office/drawing/2014/main" id="{00000000-0008-0000-0200-0000EA4B0000}"/>
            </a:ext>
          </a:extLst>
        </xdr:cNvPr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19435" name="Line 3">
          <a:extLst>
            <a:ext uri="{FF2B5EF4-FFF2-40B4-BE49-F238E27FC236}">
              <a16:creationId xmlns:a16="http://schemas.microsoft.com/office/drawing/2014/main" id="{00000000-0008-0000-0200-0000EB4B0000}"/>
            </a:ext>
          </a:extLst>
        </xdr:cNvPr>
        <xdr:cNvSpPr>
          <a:spLocks noChangeShapeType="1"/>
        </xdr:cNvSpPr>
      </xdr:nvSpPr>
      <xdr:spPr bwMode="auto">
        <a:xfrm>
          <a:off x="828675" y="47910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9436" name="Line 4">
          <a:extLst>
            <a:ext uri="{FF2B5EF4-FFF2-40B4-BE49-F238E27FC236}">
              <a16:creationId xmlns:a16="http://schemas.microsoft.com/office/drawing/2014/main" id="{00000000-0008-0000-0200-0000EC4B0000}"/>
            </a:ext>
          </a:extLst>
        </xdr:cNvPr>
        <xdr:cNvSpPr>
          <a:spLocks noChangeShapeType="1"/>
        </xdr:cNvSpPr>
      </xdr:nvSpPr>
      <xdr:spPr bwMode="auto">
        <a:xfrm>
          <a:off x="828675" y="67341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9437" name="Line 5">
          <a:extLst>
            <a:ext uri="{FF2B5EF4-FFF2-40B4-BE49-F238E27FC236}">
              <a16:creationId xmlns:a16="http://schemas.microsoft.com/office/drawing/2014/main" id="{00000000-0008-0000-0200-0000ED4B0000}"/>
            </a:ext>
          </a:extLst>
        </xdr:cNvPr>
        <xdr:cNvSpPr>
          <a:spLocks noChangeShapeType="1"/>
        </xdr:cNvSpPr>
      </xdr:nvSpPr>
      <xdr:spPr bwMode="auto">
        <a:xfrm>
          <a:off x="828675" y="870585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38" name="Line 6">
          <a:extLst>
            <a:ext uri="{FF2B5EF4-FFF2-40B4-BE49-F238E27FC236}">
              <a16:creationId xmlns:a16="http://schemas.microsoft.com/office/drawing/2014/main" id="{00000000-0008-0000-0200-0000EE4B0000}"/>
            </a:ext>
          </a:extLst>
        </xdr:cNvPr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39" name="Line 7">
          <a:extLst>
            <a:ext uri="{FF2B5EF4-FFF2-40B4-BE49-F238E27FC236}">
              <a16:creationId xmlns:a16="http://schemas.microsoft.com/office/drawing/2014/main" id="{00000000-0008-0000-0200-0000EF4B0000}"/>
            </a:ext>
          </a:extLst>
        </xdr:cNvPr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40" name="Line 8">
          <a:extLst>
            <a:ext uri="{FF2B5EF4-FFF2-40B4-BE49-F238E27FC236}">
              <a16:creationId xmlns:a16="http://schemas.microsoft.com/office/drawing/2014/main" id="{00000000-0008-0000-0200-0000F04B0000}"/>
            </a:ext>
          </a:extLst>
        </xdr:cNvPr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41" name="Line 9">
          <a:extLst>
            <a:ext uri="{FF2B5EF4-FFF2-40B4-BE49-F238E27FC236}">
              <a16:creationId xmlns:a16="http://schemas.microsoft.com/office/drawing/2014/main" id="{00000000-0008-0000-0200-0000F14B0000}"/>
            </a:ext>
          </a:extLst>
        </xdr:cNvPr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42" name="Line 10">
          <a:extLst>
            <a:ext uri="{FF2B5EF4-FFF2-40B4-BE49-F238E27FC236}">
              <a16:creationId xmlns:a16="http://schemas.microsoft.com/office/drawing/2014/main" id="{00000000-0008-0000-0200-0000F24B0000}"/>
            </a:ext>
          </a:extLst>
        </xdr:cNvPr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19443" name="Line 11">
          <a:extLst>
            <a:ext uri="{FF2B5EF4-FFF2-40B4-BE49-F238E27FC236}">
              <a16:creationId xmlns:a16="http://schemas.microsoft.com/office/drawing/2014/main" id="{00000000-0008-0000-0200-0000F34B0000}"/>
            </a:ext>
          </a:extLst>
        </xdr:cNvPr>
        <xdr:cNvSpPr>
          <a:spLocks noChangeShapeType="1"/>
        </xdr:cNvSpPr>
      </xdr:nvSpPr>
      <xdr:spPr bwMode="auto">
        <a:xfrm>
          <a:off x="828675" y="47910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9444" name="Line 12">
          <a:extLst>
            <a:ext uri="{FF2B5EF4-FFF2-40B4-BE49-F238E27FC236}">
              <a16:creationId xmlns:a16="http://schemas.microsoft.com/office/drawing/2014/main" id="{00000000-0008-0000-0200-0000F44B0000}"/>
            </a:ext>
          </a:extLst>
        </xdr:cNvPr>
        <xdr:cNvSpPr>
          <a:spLocks noChangeShapeType="1"/>
        </xdr:cNvSpPr>
      </xdr:nvSpPr>
      <xdr:spPr bwMode="auto">
        <a:xfrm>
          <a:off x="828675" y="67341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9445" name="Line 13">
          <a:extLst>
            <a:ext uri="{FF2B5EF4-FFF2-40B4-BE49-F238E27FC236}">
              <a16:creationId xmlns:a16="http://schemas.microsoft.com/office/drawing/2014/main" id="{00000000-0008-0000-0200-0000F54B0000}"/>
            </a:ext>
          </a:extLst>
        </xdr:cNvPr>
        <xdr:cNvSpPr>
          <a:spLocks noChangeShapeType="1"/>
        </xdr:cNvSpPr>
      </xdr:nvSpPr>
      <xdr:spPr bwMode="auto">
        <a:xfrm>
          <a:off x="828675" y="870585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46" name="Line 14">
          <a:extLst>
            <a:ext uri="{FF2B5EF4-FFF2-40B4-BE49-F238E27FC236}">
              <a16:creationId xmlns:a16="http://schemas.microsoft.com/office/drawing/2014/main" id="{00000000-0008-0000-0200-0000F64B0000}"/>
            </a:ext>
          </a:extLst>
        </xdr:cNvPr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47" name="Line 15">
          <a:extLst>
            <a:ext uri="{FF2B5EF4-FFF2-40B4-BE49-F238E27FC236}">
              <a16:creationId xmlns:a16="http://schemas.microsoft.com/office/drawing/2014/main" id="{00000000-0008-0000-0200-0000F74B0000}"/>
            </a:ext>
          </a:extLst>
        </xdr:cNvPr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48" name="Line 16">
          <a:extLst>
            <a:ext uri="{FF2B5EF4-FFF2-40B4-BE49-F238E27FC236}">
              <a16:creationId xmlns:a16="http://schemas.microsoft.com/office/drawing/2014/main" id="{00000000-0008-0000-0200-0000F84B0000}"/>
            </a:ext>
          </a:extLst>
        </xdr:cNvPr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9449" name="Line 17">
          <a:extLst>
            <a:ext uri="{FF2B5EF4-FFF2-40B4-BE49-F238E27FC236}">
              <a16:creationId xmlns:a16="http://schemas.microsoft.com/office/drawing/2014/main" id="{00000000-0008-0000-0200-0000F94B0000}"/>
            </a:ext>
          </a:extLst>
        </xdr:cNvPr>
        <xdr:cNvSpPr>
          <a:spLocks noChangeShapeType="1"/>
        </xdr:cNvSpPr>
      </xdr:nvSpPr>
      <xdr:spPr bwMode="auto">
        <a:xfrm>
          <a:off x="828675" y="67341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9450" name="Line 18">
          <a:extLst>
            <a:ext uri="{FF2B5EF4-FFF2-40B4-BE49-F238E27FC236}">
              <a16:creationId xmlns:a16="http://schemas.microsoft.com/office/drawing/2014/main" id="{00000000-0008-0000-0200-0000FA4B0000}"/>
            </a:ext>
          </a:extLst>
        </xdr:cNvPr>
        <xdr:cNvSpPr>
          <a:spLocks noChangeShapeType="1"/>
        </xdr:cNvSpPr>
      </xdr:nvSpPr>
      <xdr:spPr bwMode="auto">
        <a:xfrm>
          <a:off x="828675" y="67341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9451" name="Line 19">
          <a:extLst>
            <a:ext uri="{FF2B5EF4-FFF2-40B4-BE49-F238E27FC236}">
              <a16:creationId xmlns:a16="http://schemas.microsoft.com/office/drawing/2014/main" id="{00000000-0008-0000-0200-0000FB4B0000}"/>
            </a:ext>
          </a:extLst>
        </xdr:cNvPr>
        <xdr:cNvSpPr>
          <a:spLocks noChangeShapeType="1"/>
        </xdr:cNvSpPr>
      </xdr:nvSpPr>
      <xdr:spPr bwMode="auto">
        <a:xfrm>
          <a:off x="828675" y="870585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9452" name="Line 20">
          <a:extLst>
            <a:ext uri="{FF2B5EF4-FFF2-40B4-BE49-F238E27FC236}">
              <a16:creationId xmlns:a16="http://schemas.microsoft.com/office/drawing/2014/main" id="{00000000-0008-0000-0200-0000FC4B0000}"/>
            </a:ext>
          </a:extLst>
        </xdr:cNvPr>
        <xdr:cNvSpPr>
          <a:spLocks noChangeShapeType="1"/>
        </xdr:cNvSpPr>
      </xdr:nvSpPr>
      <xdr:spPr bwMode="auto">
        <a:xfrm>
          <a:off x="828675" y="870585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53" name="Line 21">
          <a:extLst>
            <a:ext uri="{FF2B5EF4-FFF2-40B4-BE49-F238E27FC236}">
              <a16:creationId xmlns:a16="http://schemas.microsoft.com/office/drawing/2014/main" id="{00000000-0008-0000-0200-0000FD4B0000}"/>
            </a:ext>
          </a:extLst>
        </xdr:cNvPr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54" name="Line 22">
          <a:extLst>
            <a:ext uri="{FF2B5EF4-FFF2-40B4-BE49-F238E27FC236}">
              <a16:creationId xmlns:a16="http://schemas.microsoft.com/office/drawing/2014/main" id="{00000000-0008-0000-0200-0000FE4B0000}"/>
            </a:ext>
          </a:extLst>
        </xdr:cNvPr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55" name="Line 23">
          <a:extLst>
            <a:ext uri="{FF2B5EF4-FFF2-40B4-BE49-F238E27FC236}">
              <a16:creationId xmlns:a16="http://schemas.microsoft.com/office/drawing/2014/main" id="{00000000-0008-0000-0200-0000FF4B0000}"/>
            </a:ext>
          </a:extLst>
        </xdr:cNvPr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56" name="Line 24">
          <a:extLst>
            <a:ext uri="{FF2B5EF4-FFF2-40B4-BE49-F238E27FC236}">
              <a16:creationId xmlns:a16="http://schemas.microsoft.com/office/drawing/2014/main" id="{00000000-0008-0000-0200-0000004C0000}"/>
            </a:ext>
          </a:extLst>
        </xdr:cNvPr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57" name="Line 25">
          <a:extLst>
            <a:ext uri="{FF2B5EF4-FFF2-40B4-BE49-F238E27FC236}">
              <a16:creationId xmlns:a16="http://schemas.microsoft.com/office/drawing/2014/main" id="{00000000-0008-0000-0200-0000014C0000}"/>
            </a:ext>
          </a:extLst>
        </xdr:cNvPr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58" name="Line 26">
          <a:extLst>
            <a:ext uri="{FF2B5EF4-FFF2-40B4-BE49-F238E27FC236}">
              <a16:creationId xmlns:a16="http://schemas.microsoft.com/office/drawing/2014/main" id="{00000000-0008-0000-0200-0000024C0000}"/>
            </a:ext>
          </a:extLst>
        </xdr:cNvPr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59" name="Line 27">
          <a:extLst>
            <a:ext uri="{FF2B5EF4-FFF2-40B4-BE49-F238E27FC236}">
              <a16:creationId xmlns:a16="http://schemas.microsoft.com/office/drawing/2014/main" id="{00000000-0008-0000-0200-0000034C0000}"/>
            </a:ext>
          </a:extLst>
        </xdr:cNvPr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60" name="Line 28">
          <a:extLst>
            <a:ext uri="{FF2B5EF4-FFF2-40B4-BE49-F238E27FC236}">
              <a16:creationId xmlns:a16="http://schemas.microsoft.com/office/drawing/2014/main" id="{00000000-0008-0000-0200-0000044C0000}"/>
            </a:ext>
          </a:extLst>
        </xdr:cNvPr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61" name="Line 29">
          <a:extLst>
            <a:ext uri="{FF2B5EF4-FFF2-40B4-BE49-F238E27FC236}">
              <a16:creationId xmlns:a16="http://schemas.microsoft.com/office/drawing/2014/main" id="{00000000-0008-0000-0200-0000054C0000}"/>
            </a:ext>
          </a:extLst>
        </xdr:cNvPr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62" name="Line 30">
          <a:extLst>
            <a:ext uri="{FF2B5EF4-FFF2-40B4-BE49-F238E27FC236}">
              <a16:creationId xmlns:a16="http://schemas.microsoft.com/office/drawing/2014/main" id="{00000000-0008-0000-0200-0000064C0000}"/>
            </a:ext>
          </a:extLst>
        </xdr:cNvPr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63" name="Line 31">
          <a:extLst>
            <a:ext uri="{FF2B5EF4-FFF2-40B4-BE49-F238E27FC236}">
              <a16:creationId xmlns:a16="http://schemas.microsoft.com/office/drawing/2014/main" id="{00000000-0008-0000-0200-0000074C0000}"/>
            </a:ext>
          </a:extLst>
        </xdr:cNvPr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64" name="Line 32">
          <a:extLst>
            <a:ext uri="{FF2B5EF4-FFF2-40B4-BE49-F238E27FC236}">
              <a16:creationId xmlns:a16="http://schemas.microsoft.com/office/drawing/2014/main" id="{00000000-0008-0000-0200-0000084C0000}"/>
            </a:ext>
          </a:extLst>
        </xdr:cNvPr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65" name="Line 33">
          <a:extLst>
            <a:ext uri="{FF2B5EF4-FFF2-40B4-BE49-F238E27FC236}">
              <a16:creationId xmlns:a16="http://schemas.microsoft.com/office/drawing/2014/main" id="{00000000-0008-0000-0200-0000094C0000}"/>
            </a:ext>
          </a:extLst>
        </xdr:cNvPr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66" name="Line 34">
          <a:extLst>
            <a:ext uri="{FF2B5EF4-FFF2-40B4-BE49-F238E27FC236}">
              <a16:creationId xmlns:a16="http://schemas.microsoft.com/office/drawing/2014/main" id="{00000000-0008-0000-0200-00000A4C0000}"/>
            </a:ext>
          </a:extLst>
        </xdr:cNvPr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67" name="Line 35">
          <a:extLst>
            <a:ext uri="{FF2B5EF4-FFF2-40B4-BE49-F238E27FC236}">
              <a16:creationId xmlns:a16="http://schemas.microsoft.com/office/drawing/2014/main" id="{00000000-0008-0000-0200-00000B4C0000}"/>
            </a:ext>
          </a:extLst>
        </xdr:cNvPr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68" name="Line 36">
          <a:extLst>
            <a:ext uri="{FF2B5EF4-FFF2-40B4-BE49-F238E27FC236}">
              <a16:creationId xmlns:a16="http://schemas.microsoft.com/office/drawing/2014/main" id="{00000000-0008-0000-0200-00000C4C0000}"/>
            </a:ext>
          </a:extLst>
        </xdr:cNvPr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69" name="Line 37">
          <a:extLst>
            <a:ext uri="{FF2B5EF4-FFF2-40B4-BE49-F238E27FC236}">
              <a16:creationId xmlns:a16="http://schemas.microsoft.com/office/drawing/2014/main" id="{00000000-0008-0000-0200-00000D4C0000}"/>
            </a:ext>
          </a:extLst>
        </xdr:cNvPr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70" name="Line 38">
          <a:extLst>
            <a:ext uri="{FF2B5EF4-FFF2-40B4-BE49-F238E27FC236}">
              <a16:creationId xmlns:a16="http://schemas.microsoft.com/office/drawing/2014/main" id="{00000000-0008-0000-0200-00000E4C0000}"/>
            </a:ext>
          </a:extLst>
        </xdr:cNvPr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71" name="Line 39">
          <a:extLst>
            <a:ext uri="{FF2B5EF4-FFF2-40B4-BE49-F238E27FC236}">
              <a16:creationId xmlns:a16="http://schemas.microsoft.com/office/drawing/2014/main" id="{00000000-0008-0000-0200-00000F4C0000}"/>
            </a:ext>
          </a:extLst>
        </xdr:cNvPr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72" name="Line 40">
          <a:extLst>
            <a:ext uri="{FF2B5EF4-FFF2-40B4-BE49-F238E27FC236}">
              <a16:creationId xmlns:a16="http://schemas.microsoft.com/office/drawing/2014/main" id="{00000000-0008-0000-0200-0000104C0000}"/>
            </a:ext>
          </a:extLst>
        </xdr:cNvPr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2</xdr:row>
      <xdr:rowOff>66675</xdr:rowOff>
    </xdr:from>
    <xdr:to>
      <xdr:col>20</xdr:col>
      <xdr:colOff>57150</xdr:colOff>
      <xdr:row>5</xdr:row>
      <xdr:rowOff>0</xdr:rowOff>
    </xdr:to>
    <xdr:sp macro="" textlink="">
      <xdr:nvSpPr>
        <xdr:cNvPr id="6148" name="Rectangle 4">
          <a:extLst>
            <a:ext uri="{FF2B5EF4-FFF2-40B4-BE49-F238E27FC236}">
              <a16:creationId xmlns:a16="http://schemas.microsoft.com/office/drawing/2014/main" id="{00000000-0008-0000-0400-000004180000}"/>
            </a:ext>
          </a:extLst>
        </xdr:cNvPr>
        <xdr:cNvSpPr>
          <a:spLocks noChangeArrowheads="1"/>
        </xdr:cNvSpPr>
      </xdr:nvSpPr>
      <xdr:spPr bwMode="auto">
        <a:xfrm>
          <a:off x="1809750" y="485775"/>
          <a:ext cx="14859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決勝トーナメント</a:t>
          </a:r>
        </a:p>
      </xdr:txBody>
    </xdr:sp>
    <xdr:clientData/>
  </xdr:twoCellAnchor>
  <xdr:twoCellAnchor>
    <xdr:from>
      <xdr:col>12</xdr:col>
      <xdr:colOff>28575</xdr:colOff>
      <xdr:row>31</xdr:row>
      <xdr:rowOff>85725</xdr:rowOff>
    </xdr:from>
    <xdr:to>
      <xdr:col>19</xdr:col>
      <xdr:colOff>95250</xdr:colOff>
      <xdr:row>33</xdr:row>
      <xdr:rowOff>0</xdr:rowOff>
    </xdr:to>
    <xdr:sp macro="" textlink="">
      <xdr:nvSpPr>
        <xdr:cNvPr id="6149" name="Rectangle 5">
          <a:extLst>
            <a:ext uri="{FF2B5EF4-FFF2-40B4-BE49-F238E27FC236}">
              <a16:creationId xmlns:a16="http://schemas.microsoft.com/office/drawing/2014/main" id="{00000000-0008-0000-0400-000005180000}"/>
            </a:ext>
          </a:extLst>
        </xdr:cNvPr>
        <xdr:cNvSpPr>
          <a:spLocks noChangeArrowheads="1"/>
        </xdr:cNvSpPr>
      </xdr:nvSpPr>
      <xdr:spPr bwMode="auto">
        <a:xfrm>
          <a:off x="1971675" y="4314825"/>
          <a:ext cx="1200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３位トーナメント</a:t>
          </a:r>
        </a:p>
      </xdr:txBody>
    </xdr:sp>
    <xdr:clientData/>
  </xdr:twoCellAnchor>
  <xdr:twoCellAnchor>
    <xdr:from>
      <xdr:col>44</xdr:col>
      <xdr:colOff>19050</xdr:colOff>
      <xdr:row>31</xdr:row>
      <xdr:rowOff>85725</xdr:rowOff>
    </xdr:from>
    <xdr:to>
      <xdr:col>51</xdr:col>
      <xdr:colOff>95250</xdr:colOff>
      <xdr:row>33</xdr:row>
      <xdr:rowOff>0</xdr:rowOff>
    </xdr:to>
    <xdr:sp macro="" textlink="">
      <xdr:nvSpPr>
        <xdr:cNvPr id="6150" name="Rectangle 6">
          <a:extLst>
            <a:ext uri="{FF2B5EF4-FFF2-40B4-BE49-F238E27FC236}">
              <a16:creationId xmlns:a16="http://schemas.microsoft.com/office/drawing/2014/main" id="{00000000-0008-0000-0400-000006180000}"/>
            </a:ext>
          </a:extLst>
        </xdr:cNvPr>
        <xdr:cNvSpPr>
          <a:spLocks noChangeArrowheads="1"/>
        </xdr:cNvSpPr>
      </xdr:nvSpPr>
      <xdr:spPr bwMode="auto">
        <a:xfrm>
          <a:off x="7143750" y="4314825"/>
          <a:ext cx="12096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４位トーナメント</a:t>
          </a:r>
        </a:p>
      </xdr:txBody>
    </xdr:sp>
    <xdr:clientData/>
  </xdr:twoCellAnchor>
  <xdr:twoCellAnchor>
    <xdr:from>
      <xdr:col>44</xdr:col>
      <xdr:colOff>9525</xdr:colOff>
      <xdr:row>2</xdr:row>
      <xdr:rowOff>19050</xdr:rowOff>
    </xdr:from>
    <xdr:to>
      <xdr:col>51</xdr:col>
      <xdr:colOff>114300</xdr:colOff>
      <xdr:row>4</xdr:row>
      <xdr:rowOff>114300</xdr:rowOff>
    </xdr:to>
    <xdr:sp macro="" textlink="">
      <xdr:nvSpPr>
        <xdr:cNvPr id="6151" name="Rectangle 7">
          <a:extLst>
            <a:ext uri="{FF2B5EF4-FFF2-40B4-BE49-F238E27FC236}">
              <a16:creationId xmlns:a16="http://schemas.microsoft.com/office/drawing/2014/main" id="{00000000-0008-0000-0400-000007180000}"/>
            </a:ext>
          </a:extLst>
        </xdr:cNvPr>
        <xdr:cNvSpPr>
          <a:spLocks noChangeArrowheads="1"/>
        </xdr:cNvSpPr>
      </xdr:nvSpPr>
      <xdr:spPr bwMode="auto">
        <a:xfrm>
          <a:off x="7134225" y="438150"/>
          <a:ext cx="1238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位トーナメント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4</xdr:row>
      <xdr:rowOff>0</xdr:rowOff>
    </xdr:from>
    <xdr:to>
      <xdr:col>15</xdr:col>
      <xdr:colOff>247650</xdr:colOff>
      <xdr:row>13</xdr:row>
      <xdr:rowOff>161925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771525" y="1190625"/>
          <a:ext cx="4695825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188285</xdr:colOff>
      <xdr:row>15</xdr:row>
      <xdr:rowOff>0</xdr:rowOff>
    </xdr:from>
    <xdr:to>
      <xdr:col>60</xdr:col>
      <xdr:colOff>160227</xdr:colOff>
      <xdr:row>24</xdr:row>
      <xdr:rowOff>27320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13475660" y="15525750"/>
          <a:ext cx="6172717" cy="2065670"/>
        </a:xfrm>
        <a:prstGeom prst="borderCallout2">
          <a:avLst>
            <a:gd name="adj1" fmla="val 25699"/>
            <a:gd name="adj2" fmla="val -4509"/>
            <a:gd name="adj3" fmla="val 6747"/>
            <a:gd name="adj4" fmla="val -8225"/>
            <a:gd name="adj5" fmla="val -5638"/>
            <a:gd name="adj6" fmla="val -1973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・タイトル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・日付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・○分－○分－○分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・試合開始時間（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会場）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上記の箇所については変更可能です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02"/>
  <sheetViews>
    <sheetView tabSelected="1" view="pageBreakPreview" topLeftCell="A92" zoomScaleNormal="100" zoomScaleSheetLayoutView="100" workbookViewId="0">
      <selection activeCell="O122" sqref="O122"/>
    </sheetView>
  </sheetViews>
  <sheetFormatPr defaultRowHeight="13.5" x14ac:dyDescent="0.15"/>
  <cols>
    <col min="1" max="1" width="1.125" style="1" customWidth="1"/>
    <col min="2" max="2" width="13.25" style="1" customWidth="1"/>
    <col min="3" max="3" width="4.375" style="1" customWidth="1"/>
    <col min="4" max="4" width="2.625" style="1" customWidth="1"/>
    <col min="5" max="6" width="4.375" style="1" customWidth="1"/>
    <col min="7" max="7" width="2.25" style="1" customWidth="1"/>
    <col min="8" max="9" width="4.375" style="1" customWidth="1"/>
    <col min="10" max="10" width="2.625" style="1" customWidth="1"/>
    <col min="11" max="11" width="4.375" style="1" customWidth="1"/>
    <col min="12" max="12" width="4.625" style="1" customWidth="1"/>
    <col min="13" max="13" width="2.625" style="1" customWidth="1"/>
    <col min="14" max="14" width="4.625" style="1" customWidth="1"/>
    <col min="15" max="18" width="3.625" style="1" customWidth="1"/>
    <col min="19" max="19" width="4.375" style="1" customWidth="1"/>
    <col min="20" max="20" width="3.875" style="1" customWidth="1"/>
    <col min="21" max="21" width="4.125" style="9" customWidth="1"/>
    <col min="22" max="22" width="12.625" style="9" customWidth="1"/>
    <col min="23" max="29" width="4.625" style="10" customWidth="1"/>
    <col min="30" max="30" width="5.625" style="10" customWidth="1"/>
    <col min="31" max="85" width="3.625" customWidth="1"/>
  </cols>
  <sheetData>
    <row r="1" spans="1:42" ht="18" customHeight="1" x14ac:dyDescent="0.15">
      <c r="A1" s="7" t="s">
        <v>98</v>
      </c>
      <c r="W1" s="11"/>
      <c r="X1" s="11"/>
      <c r="Z1" s="224" t="s">
        <v>17</v>
      </c>
      <c r="AA1" s="224" t="s">
        <v>18</v>
      </c>
      <c r="AB1" s="224" t="s">
        <v>19</v>
      </c>
      <c r="AM1" s="2"/>
      <c r="AN1" s="2"/>
    </row>
    <row r="2" spans="1:42" ht="9.75" customHeight="1" x14ac:dyDescent="0.15">
      <c r="A2" s="7"/>
      <c r="W2" s="11"/>
      <c r="X2" s="11"/>
      <c r="Z2" s="224"/>
      <c r="AA2" s="224"/>
      <c r="AB2" s="224"/>
      <c r="AM2" s="2"/>
      <c r="AN2" s="2"/>
    </row>
    <row r="3" spans="1:42" ht="19.5" customHeight="1" x14ac:dyDescent="0.15">
      <c r="A3" s="6"/>
      <c r="B3" s="230" t="s">
        <v>61</v>
      </c>
      <c r="C3" s="230"/>
      <c r="D3" s="230"/>
      <c r="E3" s="230"/>
      <c r="F3" s="230"/>
      <c r="G3" s="230"/>
      <c r="H3" s="230"/>
      <c r="W3" s="11"/>
      <c r="X3" s="11"/>
      <c r="Z3" s="224"/>
      <c r="AA3" s="224"/>
      <c r="AB3" s="224"/>
      <c r="AM3" s="2"/>
      <c r="AN3" s="2"/>
    </row>
    <row r="4" spans="1:42" ht="18" customHeight="1" x14ac:dyDescent="0.15">
      <c r="B4" s="30" t="s">
        <v>0</v>
      </c>
      <c r="C4" s="227" t="str">
        <f>B5</f>
        <v>奈良市選抜U-11</v>
      </c>
      <c r="D4" s="228"/>
      <c r="E4" s="229"/>
      <c r="F4" s="227" t="str">
        <f>B7</f>
        <v>アルボーレ青山FC</v>
      </c>
      <c r="G4" s="228"/>
      <c r="H4" s="229"/>
      <c r="I4" s="227" t="str">
        <f>B9</f>
        <v>山田荘SC</v>
      </c>
      <c r="J4" s="228"/>
      <c r="K4" s="229"/>
      <c r="L4" s="241" t="str">
        <f>B11</f>
        <v>和泉市FC</v>
      </c>
      <c r="M4" s="242"/>
      <c r="N4" s="243"/>
      <c r="O4" s="31" t="s">
        <v>1</v>
      </c>
      <c r="P4" s="31" t="s">
        <v>2</v>
      </c>
      <c r="Q4" s="31" t="s">
        <v>21</v>
      </c>
      <c r="R4" s="31" t="s">
        <v>16</v>
      </c>
      <c r="S4" s="31" t="s">
        <v>3</v>
      </c>
      <c r="T4" s="31" t="s">
        <v>4</v>
      </c>
      <c r="U4" s="31" t="s">
        <v>5</v>
      </c>
      <c r="Z4" s="224"/>
      <c r="AA4" s="224"/>
      <c r="AB4" s="224"/>
      <c r="AC4" s="8" t="s">
        <v>20</v>
      </c>
      <c r="AP4" s="1"/>
    </row>
    <row r="5" spans="1:42" ht="13.5" customHeight="1" x14ac:dyDescent="0.15">
      <c r="B5" s="225" t="s">
        <v>62</v>
      </c>
      <c r="C5" s="32"/>
      <c r="D5" s="33" t="str">
        <f>IF(C6="","",IF(C6&gt;E6,"○",IF(C6&lt;E6,"●","△")))</f>
        <v/>
      </c>
      <c r="E5" s="34"/>
      <c r="F5" s="32"/>
      <c r="G5" s="33" t="str">
        <f>IF(F6="","",IF(F6&gt;H6,"○",IF(F6&lt;H6,"●","△")))</f>
        <v>△</v>
      </c>
      <c r="H5" s="34"/>
      <c r="I5" s="32"/>
      <c r="J5" s="33" t="str">
        <f>IF(I6="","",IF(I6&gt;K6,"○",IF(I6&lt;K6,"●","△")))</f>
        <v>△</v>
      </c>
      <c r="K5" s="34"/>
      <c r="L5" s="33"/>
      <c r="M5" s="33" t="str">
        <f>IF(L6="","",IF(L6&gt;N6,"○",IF(L6&lt;N6,"●","△")))</f>
        <v>△</v>
      </c>
      <c r="N5" s="34"/>
      <c r="O5" s="237">
        <f>W5</f>
        <v>0</v>
      </c>
      <c r="P5" s="237">
        <f>X5</f>
        <v>3</v>
      </c>
      <c r="Q5" s="237">
        <f>Y5</f>
        <v>0</v>
      </c>
      <c r="R5" s="237">
        <f>C6+F6+I6+L6</f>
        <v>4</v>
      </c>
      <c r="S5" s="237">
        <f>C6+F6+I6+L6-E6-H6-K6-N6</f>
        <v>0</v>
      </c>
      <c r="T5" s="237">
        <f>3*O5+P5</f>
        <v>3</v>
      </c>
      <c r="U5" s="239">
        <f>RANK(AC5,$AC$5:$AC$11,1)</f>
        <v>3</v>
      </c>
      <c r="W5" s="219">
        <f>COUNTIF($D5:$M5,"○")</f>
        <v>0</v>
      </c>
      <c r="X5" s="219">
        <f>COUNTIF($D5:$M5,"△")</f>
        <v>3</v>
      </c>
      <c r="Y5" s="219">
        <f>COUNTIF($C5:$M5,"●")</f>
        <v>0</v>
      </c>
      <c r="Z5" s="219">
        <f>100*RANK(T5,$T$5:$T$11,0)</f>
        <v>300</v>
      </c>
      <c r="AA5" s="219">
        <f>10*RANK(S5,$S$5:$S$11,0)</f>
        <v>30</v>
      </c>
      <c r="AB5" s="219">
        <f>RANK(R5,$R$5:$R$11,0)</f>
        <v>1</v>
      </c>
      <c r="AC5" s="219">
        <f>SUM(Z5:AB5)</f>
        <v>331</v>
      </c>
    </row>
    <row r="6" spans="1:42" ht="13.5" customHeight="1" x14ac:dyDescent="0.15">
      <c r="B6" s="226"/>
      <c r="C6" s="35"/>
      <c r="D6" s="36"/>
      <c r="E6" s="37"/>
      <c r="F6" s="38">
        <v>1</v>
      </c>
      <c r="G6" s="36" t="s">
        <v>15</v>
      </c>
      <c r="H6" s="39">
        <v>1</v>
      </c>
      <c r="I6" s="38">
        <v>1</v>
      </c>
      <c r="J6" s="36" t="s">
        <v>15</v>
      </c>
      <c r="K6" s="39">
        <v>1</v>
      </c>
      <c r="L6" s="40">
        <v>2</v>
      </c>
      <c r="M6" s="36" t="s">
        <v>15</v>
      </c>
      <c r="N6" s="39">
        <v>2</v>
      </c>
      <c r="O6" s="238"/>
      <c r="P6" s="238"/>
      <c r="Q6" s="238"/>
      <c r="R6" s="238"/>
      <c r="S6" s="238"/>
      <c r="T6" s="238"/>
      <c r="U6" s="240"/>
      <c r="W6" s="219"/>
      <c r="X6" s="219"/>
      <c r="Y6" s="219"/>
      <c r="Z6" s="219"/>
      <c r="AA6" s="219"/>
      <c r="AB6" s="219"/>
      <c r="AC6" s="219"/>
    </row>
    <row r="7" spans="1:42" ht="13.5" customHeight="1" x14ac:dyDescent="0.15">
      <c r="B7" s="225" t="s">
        <v>63</v>
      </c>
      <c r="C7" s="32"/>
      <c r="D7" s="33" t="str">
        <f>IF(C8="","",IF(C8&gt;E8,"○",IF(C8&lt;E8,"●","△")))</f>
        <v>△</v>
      </c>
      <c r="E7" s="34"/>
      <c r="F7" s="32"/>
      <c r="G7" s="33" t="str">
        <f>IF(F8="","",IF(F8&gt;H8,"○",IF(F8&lt;H8,"●","△")))</f>
        <v/>
      </c>
      <c r="H7" s="34"/>
      <c r="I7" s="32"/>
      <c r="J7" s="33" t="str">
        <f>IF(I8="","",IF(I8&gt;K8,"○",IF(I8&lt;K8,"●","△")))</f>
        <v>●</v>
      </c>
      <c r="K7" s="34"/>
      <c r="L7" s="33"/>
      <c r="M7" s="33" t="str">
        <f>IF(L8="","",IF(L8&gt;N8,"○",IF(L8&lt;N8,"●","△")))</f>
        <v>●</v>
      </c>
      <c r="N7" s="34"/>
      <c r="O7" s="237">
        <f>W7</f>
        <v>0</v>
      </c>
      <c r="P7" s="237">
        <f>X7</f>
        <v>1</v>
      </c>
      <c r="Q7" s="237">
        <f>Y7</f>
        <v>2</v>
      </c>
      <c r="R7" s="237">
        <f>C8+F8+I8+L8</f>
        <v>1</v>
      </c>
      <c r="S7" s="237">
        <f>C8+F8+I8+L8-E8-H8-K8-N8</f>
        <v>-4</v>
      </c>
      <c r="T7" s="237">
        <f>3*O7+P7</f>
        <v>1</v>
      </c>
      <c r="U7" s="239">
        <f>RANK(AC7,$AC$5:$AC$11,1)</f>
        <v>4</v>
      </c>
      <c r="W7" s="219">
        <f>COUNTIF($D7:$M7,"○")</f>
        <v>0</v>
      </c>
      <c r="X7" s="219">
        <f>COUNTIF($D7:$M7,"△")</f>
        <v>1</v>
      </c>
      <c r="Y7" s="219">
        <f>COUNTIF($C7:$M7,"●")</f>
        <v>2</v>
      </c>
      <c r="Z7" s="219">
        <f>100*RANK(T7,$T$5:$T$11,0)</f>
        <v>400</v>
      </c>
      <c r="AA7" s="219">
        <f>10*RANK(S7,$S$5:$S$11,0)</f>
        <v>40</v>
      </c>
      <c r="AB7" s="219">
        <f>RANK(R7,$R$5:$R$11,0)</f>
        <v>4</v>
      </c>
      <c r="AC7" s="219">
        <f>SUM(Z7:AB7)</f>
        <v>444</v>
      </c>
    </row>
    <row r="8" spans="1:42" ht="13.5" customHeight="1" x14ac:dyDescent="0.15">
      <c r="B8" s="226"/>
      <c r="C8" s="35">
        <f>H6</f>
        <v>1</v>
      </c>
      <c r="D8" s="36" t="s">
        <v>15</v>
      </c>
      <c r="E8" s="37">
        <f>F6</f>
        <v>1</v>
      </c>
      <c r="F8" s="35"/>
      <c r="G8" s="36"/>
      <c r="H8" s="37"/>
      <c r="I8" s="38">
        <v>0</v>
      </c>
      <c r="J8" s="36" t="s">
        <v>15</v>
      </c>
      <c r="K8" s="39">
        <v>2</v>
      </c>
      <c r="L8" s="40">
        <v>0</v>
      </c>
      <c r="M8" s="36" t="s">
        <v>15</v>
      </c>
      <c r="N8" s="39">
        <v>2</v>
      </c>
      <c r="O8" s="238"/>
      <c r="P8" s="238"/>
      <c r="Q8" s="238"/>
      <c r="R8" s="238"/>
      <c r="S8" s="238"/>
      <c r="T8" s="238"/>
      <c r="U8" s="240"/>
      <c r="W8" s="219"/>
      <c r="X8" s="219"/>
      <c r="Y8" s="219"/>
      <c r="Z8" s="219"/>
      <c r="AA8" s="219"/>
      <c r="AB8" s="219"/>
      <c r="AC8" s="219"/>
    </row>
    <row r="9" spans="1:42" ht="13.5" customHeight="1" x14ac:dyDescent="0.15">
      <c r="B9" s="225" t="s">
        <v>64</v>
      </c>
      <c r="C9" s="32"/>
      <c r="D9" s="33" t="str">
        <f>IF(C10="","",IF(C10&gt;E10,"○",IF(C10&lt;E10,"●","△")))</f>
        <v>△</v>
      </c>
      <c r="E9" s="34"/>
      <c r="F9" s="32"/>
      <c r="G9" s="33" t="str">
        <f>IF(F10="","",IF(F10&gt;H10,"○",IF(F10&lt;H10,"●","△")))</f>
        <v>○</v>
      </c>
      <c r="H9" s="34"/>
      <c r="I9" s="32"/>
      <c r="J9" s="33" t="str">
        <f>IF(I10="","",IF(I10&gt;K10,"○",IF(I10&lt;K10,"●","△")))</f>
        <v/>
      </c>
      <c r="K9" s="34"/>
      <c r="L9" s="33"/>
      <c r="M9" s="33" t="str">
        <f>IF(L10="","",IF(L10&gt;N10,"○",IF(L10&lt;N10,"●","△")))</f>
        <v>△</v>
      </c>
      <c r="N9" s="34"/>
      <c r="O9" s="237">
        <f>W9</f>
        <v>1</v>
      </c>
      <c r="P9" s="237">
        <f>X9</f>
        <v>2</v>
      </c>
      <c r="Q9" s="237">
        <f>Y9</f>
        <v>0</v>
      </c>
      <c r="R9" s="237">
        <f>C10+F10+I10+L10</f>
        <v>3</v>
      </c>
      <c r="S9" s="237">
        <f>C10+F10+I10+L10-E10-H10-K10-N10</f>
        <v>2</v>
      </c>
      <c r="T9" s="237">
        <f>3*O9+P9</f>
        <v>5</v>
      </c>
      <c r="U9" s="239">
        <f>RANK(AC9,$AC$5:$AC$11,1)</f>
        <v>2</v>
      </c>
      <c r="W9" s="219">
        <f>COUNTIF($D9:$M9,"○")</f>
        <v>1</v>
      </c>
      <c r="X9" s="219">
        <f>COUNTIF($D9:$M9,"△")</f>
        <v>2</v>
      </c>
      <c r="Y9" s="219">
        <f>COUNTIF($C9:$M9,"●")</f>
        <v>0</v>
      </c>
      <c r="Z9" s="219">
        <f>100*RANK(T9,$T$5:$T$11,0)</f>
        <v>100</v>
      </c>
      <c r="AA9" s="219">
        <f>10*RANK(S9,$S$5:$S$11,0)</f>
        <v>10</v>
      </c>
      <c r="AB9" s="219">
        <f>RANK(R9,$R$5:$R$11,0)</f>
        <v>3</v>
      </c>
      <c r="AC9" s="219">
        <f>SUM(Z9:AB9)</f>
        <v>113</v>
      </c>
    </row>
    <row r="10" spans="1:42" ht="13.5" customHeight="1" x14ac:dyDescent="0.15">
      <c r="B10" s="226"/>
      <c r="C10" s="35">
        <f>K6</f>
        <v>1</v>
      </c>
      <c r="D10" s="36" t="s">
        <v>15</v>
      </c>
      <c r="E10" s="37">
        <f>I6</f>
        <v>1</v>
      </c>
      <c r="F10" s="35">
        <f>K8</f>
        <v>2</v>
      </c>
      <c r="G10" s="36" t="s">
        <v>15</v>
      </c>
      <c r="H10" s="37">
        <f>I8</f>
        <v>0</v>
      </c>
      <c r="I10" s="35"/>
      <c r="J10" s="36"/>
      <c r="K10" s="37"/>
      <c r="L10" s="40">
        <v>0</v>
      </c>
      <c r="M10" s="36" t="s">
        <v>15</v>
      </c>
      <c r="N10" s="39">
        <v>0</v>
      </c>
      <c r="O10" s="238"/>
      <c r="P10" s="238"/>
      <c r="Q10" s="238"/>
      <c r="R10" s="238"/>
      <c r="S10" s="238"/>
      <c r="T10" s="238"/>
      <c r="U10" s="240"/>
      <c r="W10" s="219"/>
      <c r="X10" s="219"/>
      <c r="Y10" s="219"/>
      <c r="Z10" s="219"/>
      <c r="AA10" s="219"/>
      <c r="AB10" s="219"/>
      <c r="AC10" s="219"/>
    </row>
    <row r="11" spans="1:42" ht="13.5" customHeight="1" x14ac:dyDescent="0.15">
      <c r="B11" s="234" t="s">
        <v>65</v>
      </c>
      <c r="C11" s="32"/>
      <c r="D11" s="33" t="str">
        <f>IF(C12="","",IF(C12&gt;E12,"○",IF(C12&lt;E12,"●","△")))</f>
        <v>△</v>
      </c>
      <c r="E11" s="34"/>
      <c r="F11" s="32"/>
      <c r="G11" s="33" t="str">
        <f>IF(F12="","",IF(F12&gt;H12,"○",IF(F12&lt;H12,"●","△")))</f>
        <v>○</v>
      </c>
      <c r="H11" s="34"/>
      <c r="I11" s="32"/>
      <c r="J11" s="33" t="str">
        <f>IF(I12="","",IF(I12&gt;K12,"○",IF(I12&lt;K12,"●","△")))</f>
        <v>△</v>
      </c>
      <c r="K11" s="34"/>
      <c r="L11" s="33"/>
      <c r="M11" s="33" t="str">
        <f>IF(L12="","",IF(L12&gt;N12,"○",IF(L12&lt;N12,"●","△")))</f>
        <v/>
      </c>
      <c r="N11" s="34"/>
      <c r="O11" s="237">
        <f>W11</f>
        <v>1</v>
      </c>
      <c r="P11" s="237">
        <f>X11</f>
        <v>2</v>
      </c>
      <c r="Q11" s="237">
        <f>Y11</f>
        <v>0</v>
      </c>
      <c r="R11" s="237">
        <f>C12+F12+I12+L12</f>
        <v>4</v>
      </c>
      <c r="S11" s="237">
        <f>C12+F12+I12+L12-E12-H12-K12-N12</f>
        <v>2</v>
      </c>
      <c r="T11" s="237">
        <f>3*O11+P11</f>
        <v>5</v>
      </c>
      <c r="U11" s="239">
        <f>RANK(AC11,$AC$5:$AC$11,1)</f>
        <v>1</v>
      </c>
      <c r="W11" s="219">
        <f>COUNTIF($D11:$M11,"○")</f>
        <v>1</v>
      </c>
      <c r="X11" s="219">
        <f>COUNTIF($D11:$M11,"△")</f>
        <v>2</v>
      </c>
      <c r="Y11" s="219">
        <f>COUNTIF($C11:$M11,"●")</f>
        <v>0</v>
      </c>
      <c r="Z11" s="219">
        <f>100*RANK(T11,$T$5:$T$11,0)</f>
        <v>100</v>
      </c>
      <c r="AA11" s="219">
        <f>10*RANK(S11,$S$5:$S$11,0)</f>
        <v>10</v>
      </c>
      <c r="AB11" s="219">
        <f>RANK(R11,$R$5:$R$11,0)</f>
        <v>1</v>
      </c>
      <c r="AC11" s="219">
        <f>SUM(Z11:AB11)</f>
        <v>111</v>
      </c>
    </row>
    <row r="12" spans="1:42" ht="15.75" customHeight="1" x14ac:dyDescent="0.15">
      <c r="B12" s="235"/>
      <c r="C12" s="35">
        <f>N6</f>
        <v>2</v>
      </c>
      <c r="D12" s="36" t="s">
        <v>7</v>
      </c>
      <c r="E12" s="37">
        <f>L6</f>
        <v>2</v>
      </c>
      <c r="F12" s="35">
        <f>N8</f>
        <v>2</v>
      </c>
      <c r="G12" s="36" t="s">
        <v>7</v>
      </c>
      <c r="H12" s="37">
        <f>L8</f>
        <v>0</v>
      </c>
      <c r="I12" s="35">
        <f>N10</f>
        <v>0</v>
      </c>
      <c r="J12" s="36" t="s">
        <v>7</v>
      </c>
      <c r="K12" s="37">
        <f>L10</f>
        <v>0</v>
      </c>
      <c r="L12" s="35"/>
      <c r="M12" s="36"/>
      <c r="N12" s="37"/>
      <c r="O12" s="238"/>
      <c r="P12" s="238"/>
      <c r="Q12" s="238"/>
      <c r="R12" s="238"/>
      <c r="S12" s="238"/>
      <c r="T12" s="238"/>
      <c r="U12" s="240"/>
      <c r="W12" s="219"/>
      <c r="X12" s="219"/>
      <c r="Y12" s="219"/>
      <c r="Z12" s="219"/>
      <c r="AA12" s="219"/>
      <c r="AB12" s="219"/>
      <c r="AC12" s="219"/>
    </row>
    <row r="13" spans="1:42" ht="9" customHeight="1" x14ac:dyDescent="0.15"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5"/>
      <c r="Q13" s="85"/>
      <c r="R13" s="85"/>
      <c r="S13" s="85"/>
      <c r="T13" s="85"/>
      <c r="U13" s="86"/>
      <c r="W13" s="11"/>
      <c r="X13" s="11"/>
      <c r="Y13" s="11"/>
      <c r="Z13" s="11"/>
      <c r="AA13" s="11"/>
      <c r="AB13" s="11"/>
      <c r="AC13" s="11"/>
    </row>
    <row r="14" spans="1:42" ht="21.75" customHeight="1" x14ac:dyDescent="0.15">
      <c r="B14" s="230" t="s">
        <v>66</v>
      </c>
      <c r="C14" s="230"/>
      <c r="D14" s="230"/>
      <c r="E14" s="230"/>
      <c r="F14" s="230"/>
      <c r="G14" s="230"/>
      <c r="H14" s="230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43"/>
      <c r="T14" s="43"/>
      <c r="U14" s="44"/>
      <c r="W14" s="11"/>
      <c r="X14" s="11"/>
      <c r="AE14" s="3"/>
      <c r="AF14" s="3"/>
      <c r="AG14" s="3"/>
      <c r="AH14" s="3"/>
      <c r="AI14" s="3"/>
      <c r="AM14" s="2"/>
      <c r="AN14" s="2"/>
    </row>
    <row r="15" spans="1:42" ht="18" customHeight="1" x14ac:dyDescent="0.15">
      <c r="B15" s="30" t="s">
        <v>6</v>
      </c>
      <c r="C15" s="227" t="str">
        <f>B16</f>
        <v>奈良Fcjr</v>
      </c>
      <c r="D15" s="228"/>
      <c r="E15" s="229"/>
      <c r="F15" s="227" t="str">
        <f>B18</f>
        <v>リトルFC</v>
      </c>
      <c r="G15" s="228"/>
      <c r="H15" s="229"/>
      <c r="I15" s="227" t="str">
        <f>B20</f>
        <v>志津FC</v>
      </c>
      <c r="J15" s="228"/>
      <c r="K15" s="229"/>
      <c r="L15" s="227" t="str">
        <f>B22</f>
        <v>FCユナイテッド奈良</v>
      </c>
      <c r="M15" s="228"/>
      <c r="N15" s="229"/>
      <c r="O15" s="45" t="s">
        <v>1</v>
      </c>
      <c r="P15" s="45" t="s">
        <v>2</v>
      </c>
      <c r="Q15" s="45" t="s">
        <v>21</v>
      </c>
      <c r="R15" s="45" t="s">
        <v>16</v>
      </c>
      <c r="S15" s="31" t="s">
        <v>3</v>
      </c>
      <c r="T15" s="31" t="s">
        <v>4</v>
      </c>
      <c r="U15" s="45" t="s">
        <v>5</v>
      </c>
      <c r="W15" s="11"/>
      <c r="X15" s="11"/>
      <c r="AE15" s="3"/>
      <c r="AF15" s="3"/>
      <c r="AG15" s="3"/>
      <c r="AH15" s="3"/>
      <c r="AI15" s="3"/>
      <c r="AM15" s="2"/>
      <c r="AN15" s="2"/>
    </row>
    <row r="16" spans="1:42" ht="13.5" customHeight="1" x14ac:dyDescent="0.15">
      <c r="B16" s="225" t="s">
        <v>67</v>
      </c>
      <c r="C16" s="32"/>
      <c r="D16" s="33" t="str">
        <f>IF(C17="","",IF(C17&gt;E17,"○",IF(C17&lt;E17,"●","△")))</f>
        <v/>
      </c>
      <c r="E16" s="34"/>
      <c r="F16" s="32"/>
      <c r="G16" s="33" t="str">
        <f>IF(F17="","",IF(F17&gt;H17,"○",IF(F17&lt;H17,"●","△")))</f>
        <v>●</v>
      </c>
      <c r="H16" s="34"/>
      <c r="I16" s="32"/>
      <c r="J16" s="33" t="str">
        <f>IF(I17="","",IF(I17&gt;K17,"○",IF(I17&lt;K17,"●","△")))</f>
        <v>●</v>
      </c>
      <c r="K16" s="34"/>
      <c r="L16" s="33"/>
      <c r="M16" s="33" t="str">
        <f>IF(L17="","",IF(L17&gt;N17,"○",IF(L17&lt;N17,"●","△")))</f>
        <v>●</v>
      </c>
      <c r="N16" s="34"/>
      <c r="O16" s="222">
        <f>W16</f>
        <v>0</v>
      </c>
      <c r="P16" s="222">
        <f>X16</f>
        <v>0</v>
      </c>
      <c r="Q16" s="222">
        <f>Y16</f>
        <v>3</v>
      </c>
      <c r="R16" s="222">
        <f>C17+F17+I17+L17</f>
        <v>2</v>
      </c>
      <c r="S16" s="222">
        <f>C17+F17+I17+L17-E17-H17-K17-N17</f>
        <v>-12</v>
      </c>
      <c r="T16" s="222">
        <f>3*O16+P16</f>
        <v>0</v>
      </c>
      <c r="U16" s="220">
        <f>RANK(AC16,$AC$16:$AC$22,1)</f>
        <v>4</v>
      </c>
      <c r="W16" s="219">
        <f>COUNTIF($D16:$M16,"○")</f>
        <v>0</v>
      </c>
      <c r="X16" s="219">
        <f>COUNTIF($D16:$M16,"△")</f>
        <v>0</v>
      </c>
      <c r="Y16" s="219">
        <f>COUNTIF($C16:$M16,"●")</f>
        <v>3</v>
      </c>
      <c r="Z16" s="219">
        <f>100*RANK(T16,$T$16:$T$22,0)</f>
        <v>400</v>
      </c>
      <c r="AA16" s="219">
        <f>10*RANK(S16,$S$16:$S$22,0)</f>
        <v>40</v>
      </c>
      <c r="AB16" s="219">
        <f>RANK(R16,$R$16:$R$22,0)</f>
        <v>3</v>
      </c>
      <c r="AC16" s="219">
        <f>SUM(Z16:AB16)</f>
        <v>443</v>
      </c>
      <c r="AE16" s="3"/>
      <c r="AF16" s="3"/>
      <c r="AG16" s="3"/>
      <c r="AH16" s="3"/>
      <c r="AI16" s="3"/>
      <c r="AM16" s="2"/>
      <c r="AN16" s="2"/>
    </row>
    <row r="17" spans="2:42" ht="13.5" customHeight="1" x14ac:dyDescent="0.15">
      <c r="B17" s="226"/>
      <c r="C17" s="35"/>
      <c r="D17" s="36"/>
      <c r="E17" s="37"/>
      <c r="F17" s="38">
        <v>0</v>
      </c>
      <c r="G17" s="36" t="s">
        <v>15</v>
      </c>
      <c r="H17" s="39">
        <v>5</v>
      </c>
      <c r="I17" s="38">
        <v>1</v>
      </c>
      <c r="J17" s="36" t="s">
        <v>15</v>
      </c>
      <c r="K17" s="39">
        <v>2</v>
      </c>
      <c r="L17" s="40">
        <v>1</v>
      </c>
      <c r="M17" s="36" t="s">
        <v>15</v>
      </c>
      <c r="N17" s="39">
        <v>7</v>
      </c>
      <c r="O17" s="223"/>
      <c r="P17" s="223"/>
      <c r="Q17" s="223"/>
      <c r="R17" s="223"/>
      <c r="S17" s="223"/>
      <c r="T17" s="223"/>
      <c r="U17" s="221"/>
      <c r="W17" s="219"/>
      <c r="X17" s="219"/>
      <c r="Y17" s="219"/>
      <c r="Z17" s="219"/>
      <c r="AA17" s="219"/>
      <c r="AB17" s="219"/>
      <c r="AC17" s="219"/>
      <c r="AE17" s="3"/>
      <c r="AF17" s="3"/>
      <c r="AG17" s="3"/>
      <c r="AH17" s="3"/>
      <c r="AI17" s="3"/>
      <c r="AM17" s="2"/>
      <c r="AN17" s="2"/>
    </row>
    <row r="18" spans="2:42" ht="13.5" customHeight="1" x14ac:dyDescent="0.15">
      <c r="B18" s="225" t="s">
        <v>97</v>
      </c>
      <c r="C18" s="32"/>
      <c r="D18" s="33" t="str">
        <f>IF(C19="","",IF(C19&gt;E19,"○",IF(C19&lt;E19,"●","△")))</f>
        <v>○</v>
      </c>
      <c r="E18" s="34"/>
      <c r="F18" s="32"/>
      <c r="G18" s="33" t="str">
        <f>IF(F19="","",IF(F19&gt;H19,"○",IF(F19&lt;H19,"●","△")))</f>
        <v/>
      </c>
      <c r="H18" s="34"/>
      <c r="I18" s="32"/>
      <c r="J18" s="33" t="str">
        <f>IF(I19="","",IF(I19&gt;K19,"○",IF(I19&lt;K19,"●","△")))</f>
        <v>○</v>
      </c>
      <c r="K18" s="34"/>
      <c r="L18" s="33"/>
      <c r="M18" s="33" t="str">
        <f>IF(L19="","",IF(L19&gt;N19,"○",IF(L19&lt;N19,"●","△")))</f>
        <v>○</v>
      </c>
      <c r="N18" s="34"/>
      <c r="O18" s="222">
        <f>W18</f>
        <v>3</v>
      </c>
      <c r="P18" s="222">
        <f>X18</f>
        <v>0</v>
      </c>
      <c r="Q18" s="222">
        <f>Y18</f>
        <v>0</v>
      </c>
      <c r="R18" s="222">
        <f>C19+F19+I19+L19</f>
        <v>7</v>
      </c>
      <c r="S18" s="222">
        <f>C19+F19+I19+L19-E19-H19-K19-N19</f>
        <v>7</v>
      </c>
      <c r="T18" s="222">
        <f>3*O18+P18</f>
        <v>9</v>
      </c>
      <c r="U18" s="220">
        <f>RANK(AC18,$AC$16:$AC$22,1)</f>
        <v>1</v>
      </c>
      <c r="W18" s="219">
        <f>COUNTIF($D18:$M18,"○")</f>
        <v>3</v>
      </c>
      <c r="X18" s="219">
        <f>COUNTIF($D18:$M18,"△")</f>
        <v>0</v>
      </c>
      <c r="Y18" s="219">
        <f>COUNTIF($C18:$M18,"●")</f>
        <v>0</v>
      </c>
      <c r="Z18" s="219">
        <f>100*RANK(T18,$T$16:$T$22,0)</f>
        <v>100</v>
      </c>
      <c r="AA18" s="219">
        <f>10*RANK(S18,$S$16:$S$22,0)</f>
        <v>10</v>
      </c>
      <c r="AB18" s="219">
        <f>RANK(R18,$R$16:$R$22,0)</f>
        <v>2</v>
      </c>
      <c r="AC18" s="219">
        <f>SUM(Z18:AB18)</f>
        <v>112</v>
      </c>
      <c r="AE18" s="3"/>
      <c r="AF18" s="3"/>
      <c r="AG18" s="3"/>
      <c r="AH18" s="3"/>
      <c r="AI18" s="3"/>
      <c r="AM18" s="2"/>
      <c r="AN18" s="2"/>
    </row>
    <row r="19" spans="2:42" ht="13.5" customHeight="1" x14ac:dyDescent="0.15">
      <c r="B19" s="236"/>
      <c r="C19" s="35">
        <f>H17</f>
        <v>5</v>
      </c>
      <c r="D19" s="36" t="s">
        <v>15</v>
      </c>
      <c r="E19" s="37">
        <f>F17</f>
        <v>0</v>
      </c>
      <c r="F19" s="35"/>
      <c r="G19" s="36"/>
      <c r="H19" s="37"/>
      <c r="I19" s="38">
        <v>1</v>
      </c>
      <c r="J19" s="36" t="s">
        <v>15</v>
      </c>
      <c r="K19" s="39">
        <v>0</v>
      </c>
      <c r="L19" s="40">
        <v>1</v>
      </c>
      <c r="M19" s="36" t="s">
        <v>15</v>
      </c>
      <c r="N19" s="39">
        <v>0</v>
      </c>
      <c r="O19" s="223"/>
      <c r="P19" s="223"/>
      <c r="Q19" s="223"/>
      <c r="R19" s="223"/>
      <c r="S19" s="223"/>
      <c r="T19" s="223"/>
      <c r="U19" s="221"/>
      <c r="W19" s="219"/>
      <c r="X19" s="219"/>
      <c r="Y19" s="219"/>
      <c r="Z19" s="219"/>
      <c r="AA19" s="219"/>
      <c r="AB19" s="219"/>
      <c r="AC19" s="219"/>
      <c r="AE19" s="3"/>
      <c r="AF19" s="3"/>
      <c r="AG19" s="3"/>
      <c r="AH19" s="3"/>
      <c r="AI19" s="3"/>
      <c r="AM19" s="2"/>
      <c r="AN19" s="2"/>
    </row>
    <row r="20" spans="2:42" ht="13.5" customHeight="1" x14ac:dyDescent="0.15">
      <c r="B20" s="225" t="s">
        <v>68</v>
      </c>
      <c r="C20" s="32"/>
      <c r="D20" s="33" t="str">
        <f>IF(C21="","",IF(C21&gt;E21,"○",IF(C21&lt;E21,"●","△")))</f>
        <v>○</v>
      </c>
      <c r="E20" s="34"/>
      <c r="F20" s="32"/>
      <c r="G20" s="33" t="str">
        <f>IF(F21="","",IF(F21&gt;H21,"○",IF(F21&lt;H21,"●","△")))</f>
        <v>●</v>
      </c>
      <c r="H20" s="34"/>
      <c r="I20" s="32"/>
      <c r="J20" s="33" t="str">
        <f>IF(I21="","",IF(I21&gt;K21,"○",IF(I21&lt;K21,"●","△")))</f>
        <v/>
      </c>
      <c r="K20" s="34"/>
      <c r="L20" s="33" t="s">
        <v>108</v>
      </c>
      <c r="M20" s="33" t="str">
        <f>IF(L21="","",IF(L21&gt;N21,"○",IF(L21&lt;N21,"●","△")))</f>
        <v>●</v>
      </c>
      <c r="N20" s="34"/>
      <c r="O20" s="222">
        <f>W20</f>
        <v>1</v>
      </c>
      <c r="P20" s="222">
        <f>X20</f>
        <v>0</v>
      </c>
      <c r="Q20" s="222">
        <f>Y20</f>
        <v>2</v>
      </c>
      <c r="R20" s="222">
        <f>C21+F21+I21+L21</f>
        <v>2</v>
      </c>
      <c r="S20" s="222">
        <f>C21+F21+I21+L21-E21-H21-K21-N21</f>
        <v>-1</v>
      </c>
      <c r="T20" s="222">
        <f>3*O20+P20</f>
        <v>3</v>
      </c>
      <c r="U20" s="220">
        <f>RANK(AC20,$AC$16:$AC$22,1)</f>
        <v>3</v>
      </c>
      <c r="W20" s="219">
        <f>COUNTIF($D20:$M20,"○")</f>
        <v>1</v>
      </c>
      <c r="X20" s="219">
        <f>COUNTIF($D20:$M20,"△")</f>
        <v>0</v>
      </c>
      <c r="Y20" s="219">
        <f>COUNTIF($C20:$M20,"●")</f>
        <v>2</v>
      </c>
      <c r="Z20" s="219">
        <f>100*RANK(T20,$T$16:$T$22,0)</f>
        <v>300</v>
      </c>
      <c r="AA20" s="219">
        <f>10*RANK(S20,$S$16:$S$22,0)</f>
        <v>30</v>
      </c>
      <c r="AB20" s="219">
        <f>RANK(R20,$R$16:$R$22,0)</f>
        <v>3</v>
      </c>
      <c r="AC20" s="219">
        <f>SUM(Z20:AB20)</f>
        <v>333</v>
      </c>
      <c r="AE20" s="3"/>
      <c r="AF20" s="3"/>
      <c r="AG20" s="3"/>
      <c r="AH20" s="3"/>
      <c r="AI20" s="3"/>
      <c r="AM20" s="2"/>
      <c r="AN20" s="2"/>
    </row>
    <row r="21" spans="2:42" ht="13.5" customHeight="1" x14ac:dyDescent="0.15">
      <c r="B21" s="226"/>
      <c r="C21" s="35">
        <f>K17</f>
        <v>2</v>
      </c>
      <c r="D21" s="36" t="s">
        <v>15</v>
      </c>
      <c r="E21" s="37">
        <f>I17</f>
        <v>1</v>
      </c>
      <c r="F21" s="35">
        <f>K19</f>
        <v>0</v>
      </c>
      <c r="G21" s="36" t="s">
        <v>15</v>
      </c>
      <c r="H21" s="37">
        <f>I19</f>
        <v>1</v>
      </c>
      <c r="I21" s="35"/>
      <c r="J21" s="36"/>
      <c r="K21" s="37"/>
      <c r="L21" s="40">
        <v>0</v>
      </c>
      <c r="M21" s="36" t="s">
        <v>15</v>
      </c>
      <c r="N21" s="39">
        <v>1</v>
      </c>
      <c r="O21" s="223"/>
      <c r="P21" s="223"/>
      <c r="Q21" s="223"/>
      <c r="R21" s="223"/>
      <c r="S21" s="223"/>
      <c r="T21" s="223"/>
      <c r="U21" s="221"/>
      <c r="W21" s="219"/>
      <c r="X21" s="219"/>
      <c r="Y21" s="219"/>
      <c r="Z21" s="219"/>
      <c r="AA21" s="219"/>
      <c r="AB21" s="219"/>
      <c r="AC21" s="219"/>
      <c r="AE21" s="3"/>
      <c r="AF21" s="3"/>
      <c r="AG21" s="3"/>
      <c r="AH21" s="3"/>
      <c r="AI21" s="3"/>
      <c r="AM21" s="2"/>
      <c r="AN21" s="2"/>
    </row>
    <row r="22" spans="2:42" ht="13.5" customHeight="1" x14ac:dyDescent="0.15">
      <c r="B22" s="225" t="s">
        <v>69</v>
      </c>
      <c r="C22" s="32"/>
      <c r="D22" s="33" t="str">
        <f>IF(C23="","",IF(C23&gt;E23,"○",IF(C23&lt;E23,"●","△")))</f>
        <v>○</v>
      </c>
      <c r="E22" s="34"/>
      <c r="F22" s="32"/>
      <c r="G22" s="33" t="str">
        <f>IF(F23="","",IF(F23&gt;H23,"○",IF(F23&lt;H23,"●","△")))</f>
        <v>●</v>
      </c>
      <c r="H22" s="34"/>
      <c r="I22" s="32"/>
      <c r="J22" s="33" t="str">
        <f>IF(I23="","",IF(I23&gt;K23,"○",IF(I23&lt;K23,"●","△")))</f>
        <v>○</v>
      </c>
      <c r="K22" s="34"/>
      <c r="L22" s="33"/>
      <c r="M22" s="33" t="str">
        <f>IF(L23="","",IF(L23&gt;N23,"○",IF(L23&lt;N23,"●","△")))</f>
        <v/>
      </c>
      <c r="N22" s="34"/>
      <c r="O22" s="222">
        <f>W22</f>
        <v>2</v>
      </c>
      <c r="P22" s="222">
        <f>X22</f>
        <v>0</v>
      </c>
      <c r="Q22" s="222">
        <f>Y22</f>
        <v>1</v>
      </c>
      <c r="R22" s="222">
        <f>C23+F23+I23+L23</f>
        <v>8</v>
      </c>
      <c r="S22" s="222">
        <f>C23+F23+I23+L23-E23-H23-K23-N23</f>
        <v>6</v>
      </c>
      <c r="T22" s="222">
        <f>3*O22+P22</f>
        <v>6</v>
      </c>
      <c r="U22" s="220">
        <f>RANK(AC22,$AC$16:$AC$22,1)</f>
        <v>2</v>
      </c>
      <c r="W22" s="219">
        <f>COUNTIF($D22:$M22,"○")</f>
        <v>2</v>
      </c>
      <c r="X22" s="219">
        <f>COUNTIF($D22:$M22,"△")</f>
        <v>0</v>
      </c>
      <c r="Y22" s="219">
        <f>COUNTIF($C22:$M22,"●")</f>
        <v>1</v>
      </c>
      <c r="Z22" s="219">
        <f>100*RANK(T22,$T$16:$T$22,0)</f>
        <v>200</v>
      </c>
      <c r="AA22" s="219">
        <f>10*RANK(S22,$S$16:$S$22,0)</f>
        <v>20</v>
      </c>
      <c r="AB22" s="219">
        <f>RANK(R22,$R$16:$R$22,0)</f>
        <v>1</v>
      </c>
      <c r="AC22" s="219">
        <f>SUM(Z22:AB22)</f>
        <v>221</v>
      </c>
      <c r="AE22" s="3"/>
      <c r="AF22" s="3"/>
      <c r="AG22" s="3"/>
      <c r="AH22" s="3"/>
      <c r="AI22" s="3"/>
      <c r="AM22" s="2"/>
      <c r="AN22" s="2"/>
    </row>
    <row r="23" spans="2:42" ht="13.5" customHeight="1" x14ac:dyDescent="0.15">
      <c r="B23" s="226"/>
      <c r="C23" s="35">
        <f>N17</f>
        <v>7</v>
      </c>
      <c r="D23" s="36" t="s">
        <v>7</v>
      </c>
      <c r="E23" s="37">
        <f>L17</f>
        <v>1</v>
      </c>
      <c r="F23" s="35">
        <f>N19</f>
        <v>0</v>
      </c>
      <c r="G23" s="36" t="s">
        <v>7</v>
      </c>
      <c r="H23" s="37">
        <f>L19</f>
        <v>1</v>
      </c>
      <c r="I23" s="35">
        <f>N21</f>
        <v>1</v>
      </c>
      <c r="J23" s="36" t="s">
        <v>7</v>
      </c>
      <c r="K23" s="37">
        <f>L21</f>
        <v>0</v>
      </c>
      <c r="L23" s="35"/>
      <c r="M23" s="36"/>
      <c r="N23" s="37"/>
      <c r="O23" s="223"/>
      <c r="P23" s="223"/>
      <c r="Q23" s="223"/>
      <c r="R23" s="223"/>
      <c r="S23" s="223"/>
      <c r="T23" s="223"/>
      <c r="U23" s="221"/>
      <c r="W23" s="219"/>
      <c r="X23" s="219"/>
      <c r="Y23" s="219"/>
      <c r="Z23" s="219"/>
      <c r="AA23" s="219"/>
      <c r="AB23" s="219"/>
      <c r="AC23" s="219"/>
      <c r="AE23" s="3"/>
      <c r="AF23" s="3"/>
      <c r="AG23" s="3"/>
      <c r="AH23" s="3"/>
      <c r="AI23" s="3"/>
      <c r="AM23" s="2"/>
      <c r="AN23" s="2"/>
    </row>
    <row r="24" spans="2:42" ht="9.75" customHeight="1" x14ac:dyDescent="0.15">
      <c r="B24" s="46"/>
      <c r="C24" s="46"/>
      <c r="D24" s="47"/>
      <c r="E24" s="46"/>
      <c r="F24" s="46"/>
      <c r="G24" s="47"/>
      <c r="H24" s="46"/>
      <c r="I24" s="46"/>
      <c r="J24" s="47"/>
      <c r="K24" s="46"/>
      <c r="L24" s="46"/>
      <c r="M24" s="47"/>
      <c r="N24" s="46"/>
      <c r="O24" s="46"/>
      <c r="P24" s="46"/>
      <c r="Q24" s="46"/>
      <c r="R24" s="46"/>
      <c r="S24" s="48"/>
      <c r="T24" s="48"/>
      <c r="U24" s="49"/>
      <c r="W24" s="11"/>
      <c r="X24" s="11"/>
      <c r="AE24" s="3"/>
      <c r="AH24" s="3"/>
      <c r="AM24" s="2"/>
      <c r="AN24" s="2"/>
    </row>
    <row r="25" spans="2:42" ht="23.25" customHeight="1" x14ac:dyDescent="0.15">
      <c r="B25" s="230" t="s">
        <v>70</v>
      </c>
      <c r="C25" s="230"/>
      <c r="D25" s="230"/>
      <c r="E25" s="230"/>
      <c r="F25" s="230"/>
      <c r="G25" s="230"/>
      <c r="H25" s="230"/>
      <c r="I25" s="46"/>
      <c r="J25" s="47"/>
      <c r="K25" s="46"/>
      <c r="L25" s="46"/>
      <c r="M25" s="47"/>
      <c r="N25" s="46"/>
      <c r="O25" s="46"/>
      <c r="P25" s="46"/>
      <c r="Q25" s="46"/>
      <c r="R25" s="46"/>
      <c r="S25" s="48"/>
      <c r="T25" s="48"/>
      <c r="U25" s="49"/>
      <c r="W25" s="11"/>
      <c r="X25" s="11"/>
      <c r="AE25" s="3"/>
      <c r="AH25" s="3"/>
      <c r="AM25" s="2"/>
      <c r="AN25" s="2"/>
    </row>
    <row r="26" spans="2:42" ht="18" customHeight="1" x14ac:dyDescent="0.15">
      <c r="B26" s="30" t="s">
        <v>8</v>
      </c>
      <c r="C26" s="227" t="str">
        <f>B27</f>
        <v>富雄FC</v>
      </c>
      <c r="D26" s="228"/>
      <c r="E26" s="229"/>
      <c r="F26" s="227" t="str">
        <f>B29</f>
        <v>あやめ池FC</v>
      </c>
      <c r="G26" s="228"/>
      <c r="H26" s="229"/>
      <c r="I26" s="227" t="str">
        <f>B31</f>
        <v>京都城陽SC</v>
      </c>
      <c r="J26" s="228"/>
      <c r="K26" s="229"/>
      <c r="L26" s="227" t="str">
        <f>B33</f>
        <v>箕面豊北JSC</v>
      </c>
      <c r="M26" s="228"/>
      <c r="N26" s="229"/>
      <c r="O26" s="45" t="s">
        <v>1</v>
      </c>
      <c r="P26" s="45" t="s">
        <v>2</v>
      </c>
      <c r="Q26" s="45" t="s">
        <v>21</v>
      </c>
      <c r="R26" s="45" t="s">
        <v>16</v>
      </c>
      <c r="S26" s="31" t="s">
        <v>3</v>
      </c>
      <c r="T26" s="31" t="s">
        <v>4</v>
      </c>
      <c r="U26" s="45" t="s">
        <v>5</v>
      </c>
      <c r="AP26" s="1"/>
    </row>
    <row r="27" spans="2:42" ht="13.5" customHeight="1" x14ac:dyDescent="0.15">
      <c r="B27" s="225" t="s">
        <v>71</v>
      </c>
      <c r="C27" s="32"/>
      <c r="D27" s="33" t="str">
        <f>IF(C28="","",IF(C28&gt;E28,"○",IF(C28&lt;E28,"●","△")))</f>
        <v/>
      </c>
      <c r="E27" s="34"/>
      <c r="F27" s="32"/>
      <c r="G27" s="33" t="str">
        <f>IF(F28="","",IF(F28&gt;H28,"○",IF(F28&lt;H28,"●","△")))</f>
        <v>△</v>
      </c>
      <c r="H27" s="34"/>
      <c r="I27" s="32"/>
      <c r="J27" s="33" t="str">
        <f>IF(I28="","",IF(I28&gt;K28,"○",IF(I28&lt;K28,"●","△")))</f>
        <v>●</v>
      </c>
      <c r="K27" s="34"/>
      <c r="L27" s="33"/>
      <c r="M27" s="33" t="str">
        <f>IF(L28="","",IF(L28&gt;N28,"○",IF(L28&lt;N28,"●","△")))</f>
        <v>●</v>
      </c>
      <c r="N27" s="34"/>
      <c r="O27" s="222">
        <f>W27</f>
        <v>0</v>
      </c>
      <c r="P27" s="222">
        <f>X27</f>
        <v>1</v>
      </c>
      <c r="Q27" s="222">
        <f>Y27</f>
        <v>2</v>
      </c>
      <c r="R27" s="222">
        <f>C28+F28+I28+L28</f>
        <v>0</v>
      </c>
      <c r="S27" s="222">
        <f>C28+F28+I28+L28-E28-H28-K28-N28</f>
        <v>-4</v>
      </c>
      <c r="T27" s="222">
        <f>3*O27+P27</f>
        <v>1</v>
      </c>
      <c r="U27" s="220">
        <f>RANK(AC27,$AC$27:$AC$33,1)</f>
        <v>3</v>
      </c>
      <c r="W27" s="219">
        <f>COUNTIF($D27:$M27,"○")</f>
        <v>0</v>
      </c>
      <c r="X27" s="219">
        <f>COUNTIF($D27:$M27,"△")</f>
        <v>1</v>
      </c>
      <c r="Y27" s="219">
        <f>COUNTIF($C27:$M27,"●")</f>
        <v>2</v>
      </c>
      <c r="Z27" s="219">
        <f>100*RANK(T27,$T$27:$T$33,0)</f>
        <v>300</v>
      </c>
      <c r="AA27" s="219">
        <f>10*RANK(S27,$S$27:$S$33,0)</f>
        <v>30</v>
      </c>
      <c r="AB27" s="219">
        <f>RANK(R27,$R27:$R33,0)</f>
        <v>3</v>
      </c>
      <c r="AC27" s="219">
        <f>SUM(Z27:AB27)</f>
        <v>333</v>
      </c>
    </row>
    <row r="28" spans="2:42" ht="13.5" customHeight="1" x14ac:dyDescent="0.15">
      <c r="B28" s="226"/>
      <c r="C28" s="35"/>
      <c r="D28" s="36"/>
      <c r="E28" s="37"/>
      <c r="F28" s="38">
        <v>0</v>
      </c>
      <c r="G28" s="36" t="s">
        <v>15</v>
      </c>
      <c r="H28" s="39">
        <v>0</v>
      </c>
      <c r="I28" s="38">
        <v>0</v>
      </c>
      <c r="J28" s="36" t="s">
        <v>15</v>
      </c>
      <c r="K28" s="39">
        <v>1</v>
      </c>
      <c r="L28" s="40">
        <v>0</v>
      </c>
      <c r="M28" s="36" t="s">
        <v>15</v>
      </c>
      <c r="N28" s="39">
        <v>3</v>
      </c>
      <c r="O28" s="223"/>
      <c r="P28" s="223"/>
      <c r="Q28" s="223"/>
      <c r="R28" s="223"/>
      <c r="S28" s="223"/>
      <c r="T28" s="223"/>
      <c r="U28" s="221"/>
      <c r="W28" s="219"/>
      <c r="X28" s="219"/>
      <c r="Y28" s="219"/>
      <c r="Z28" s="219"/>
      <c r="AA28" s="219"/>
      <c r="AB28" s="219"/>
      <c r="AC28" s="219"/>
    </row>
    <row r="29" spans="2:42" ht="13.5" customHeight="1" x14ac:dyDescent="0.15">
      <c r="B29" s="225" t="s">
        <v>72</v>
      </c>
      <c r="C29" s="32"/>
      <c r="D29" s="33" t="str">
        <f>IF(C30="","",IF(C30&gt;E30,"○",IF(C30&lt;E30,"●","△")))</f>
        <v>△</v>
      </c>
      <c r="E29" s="34"/>
      <c r="F29" s="32"/>
      <c r="G29" s="33" t="str">
        <f>IF(F30="","",IF(F30&gt;H30,"○",IF(F30&lt;H30,"●","△")))</f>
        <v/>
      </c>
      <c r="H29" s="34"/>
      <c r="I29" s="32"/>
      <c r="J29" s="33" t="str">
        <f>IF(I30="","",IF(I30&gt;K30,"○",IF(I30&lt;K30,"●","△")))</f>
        <v>●</v>
      </c>
      <c r="K29" s="34"/>
      <c r="L29" s="33"/>
      <c r="M29" s="33" t="str">
        <f>IF(L30="","",IF(L30&gt;N30,"○",IF(L30&lt;N30,"●","△")))</f>
        <v>●</v>
      </c>
      <c r="N29" s="34"/>
      <c r="O29" s="222">
        <f>W29</f>
        <v>0</v>
      </c>
      <c r="P29" s="222">
        <f>X29</f>
        <v>1</v>
      </c>
      <c r="Q29" s="222">
        <f>Y29</f>
        <v>2</v>
      </c>
      <c r="R29" s="222">
        <f>C30+F30+I30+L30</f>
        <v>0</v>
      </c>
      <c r="S29" s="222">
        <f>C30+F30+I30+L30-E30-H30-K30-N30</f>
        <v>-12</v>
      </c>
      <c r="T29" s="222">
        <f>3*O29+P29</f>
        <v>1</v>
      </c>
      <c r="U29" s="220">
        <f>RANK(AC29,$AC$27:$AC$33,1)</f>
        <v>4</v>
      </c>
      <c r="W29" s="219">
        <f>COUNTIF($D29:$M29,"○")</f>
        <v>0</v>
      </c>
      <c r="X29" s="219">
        <f>COUNTIF($D29:$M29,"△")</f>
        <v>1</v>
      </c>
      <c r="Y29" s="219">
        <f>COUNTIF($C29:$M29,"●")</f>
        <v>2</v>
      </c>
      <c r="Z29" s="219">
        <f>100*RANK(T29,$T$27:$T$33,0)</f>
        <v>300</v>
      </c>
      <c r="AA29" s="219">
        <f>10*RANK(S29,$S$27:$S$33,0)</f>
        <v>40</v>
      </c>
      <c r="AB29" s="219">
        <f>RANK(R29,$R29:$R36,0)</f>
        <v>3</v>
      </c>
      <c r="AC29" s="219">
        <f>SUM(Z29:AB29)</f>
        <v>343</v>
      </c>
    </row>
    <row r="30" spans="2:42" ht="13.5" customHeight="1" x14ac:dyDescent="0.15">
      <c r="B30" s="236"/>
      <c r="C30" s="35">
        <f>H28</f>
        <v>0</v>
      </c>
      <c r="D30" s="36" t="s">
        <v>15</v>
      </c>
      <c r="E30" s="37">
        <f>F28</f>
        <v>0</v>
      </c>
      <c r="F30" s="35"/>
      <c r="G30" s="36"/>
      <c r="H30" s="37"/>
      <c r="I30" s="38">
        <v>0</v>
      </c>
      <c r="J30" s="36" t="s">
        <v>15</v>
      </c>
      <c r="K30" s="39">
        <v>5</v>
      </c>
      <c r="L30" s="40">
        <v>0</v>
      </c>
      <c r="M30" s="36" t="s">
        <v>15</v>
      </c>
      <c r="N30" s="39">
        <v>7</v>
      </c>
      <c r="O30" s="223"/>
      <c r="P30" s="223"/>
      <c r="Q30" s="223"/>
      <c r="R30" s="223"/>
      <c r="S30" s="223"/>
      <c r="T30" s="223"/>
      <c r="U30" s="221"/>
      <c r="W30" s="219"/>
      <c r="X30" s="219"/>
      <c r="Y30" s="219"/>
      <c r="Z30" s="219"/>
      <c r="AA30" s="219"/>
      <c r="AB30" s="219"/>
      <c r="AC30" s="219"/>
    </row>
    <row r="31" spans="2:42" ht="13.5" customHeight="1" x14ac:dyDescent="0.15">
      <c r="B31" s="234" t="s">
        <v>73</v>
      </c>
      <c r="C31" s="32"/>
      <c r="D31" s="33" t="str">
        <f>IF(C32="","",IF(C32&gt;E32,"○",IF(C32&lt;E32,"●","△")))</f>
        <v>○</v>
      </c>
      <c r="E31" s="34"/>
      <c r="F31" s="32"/>
      <c r="G31" s="33" t="str">
        <f>IF(F32="","",IF(F32&gt;H32,"○",IF(F32&lt;H32,"●","△")))</f>
        <v>○</v>
      </c>
      <c r="H31" s="34"/>
      <c r="I31" s="32"/>
      <c r="J31" s="33" t="str">
        <f>IF(I32="","",IF(I32&gt;K32,"○",IF(I32&lt;K32,"●","△")))</f>
        <v/>
      </c>
      <c r="K31" s="34"/>
      <c r="L31" s="33"/>
      <c r="M31" s="33" t="str">
        <f>IF(L32="","",IF(L32&gt;N32,"○",IF(L32&lt;N32,"●","△")))</f>
        <v>○</v>
      </c>
      <c r="N31" s="34"/>
      <c r="O31" s="222">
        <f>W31</f>
        <v>3</v>
      </c>
      <c r="P31" s="222">
        <f>X31</f>
        <v>0</v>
      </c>
      <c r="Q31" s="222">
        <f>Y31</f>
        <v>0</v>
      </c>
      <c r="R31" s="222">
        <f>C32+F32+I32+L32</f>
        <v>7</v>
      </c>
      <c r="S31" s="222">
        <f>C32+F32+I32+L32-E32-H32-K32-N32</f>
        <v>7</v>
      </c>
      <c r="T31" s="222">
        <f>3*O31+P31</f>
        <v>9</v>
      </c>
      <c r="U31" s="220">
        <f>RANK(AC31,$AC$27:$AC$33,1)</f>
        <v>1</v>
      </c>
      <c r="W31" s="219">
        <f>COUNTIF($D31:$M31,"○")</f>
        <v>3</v>
      </c>
      <c r="X31" s="219">
        <f>COUNTIF($D31:$M31,"△")</f>
        <v>0</v>
      </c>
      <c r="Y31" s="219">
        <f>COUNTIF($C31:$M31,"●")</f>
        <v>0</v>
      </c>
      <c r="Z31" s="219">
        <f>100*RANK(T31,$T$27:$T$33,0)</f>
        <v>100</v>
      </c>
      <c r="AA31" s="219">
        <f>10*RANK(S31,$S$27:$S$33,0)</f>
        <v>20</v>
      </c>
      <c r="AB31" s="219">
        <f>RANK(R31,$R31:$R38,0)</f>
        <v>2</v>
      </c>
      <c r="AC31" s="219">
        <f>SUM(Z31:AB31)</f>
        <v>122</v>
      </c>
    </row>
    <row r="32" spans="2:42" ht="13.5" customHeight="1" x14ac:dyDescent="0.15">
      <c r="B32" s="235"/>
      <c r="C32" s="35">
        <f>K28</f>
        <v>1</v>
      </c>
      <c r="D32" s="36" t="s">
        <v>15</v>
      </c>
      <c r="E32" s="37">
        <f>I28</f>
        <v>0</v>
      </c>
      <c r="F32" s="35">
        <f>K30</f>
        <v>5</v>
      </c>
      <c r="G32" s="36" t="s">
        <v>15</v>
      </c>
      <c r="H32" s="37">
        <f>I30</f>
        <v>0</v>
      </c>
      <c r="I32" s="35"/>
      <c r="J32" s="36"/>
      <c r="K32" s="37"/>
      <c r="L32" s="40">
        <v>1</v>
      </c>
      <c r="M32" s="36" t="s">
        <v>15</v>
      </c>
      <c r="N32" s="39">
        <v>0</v>
      </c>
      <c r="O32" s="223"/>
      <c r="P32" s="223"/>
      <c r="Q32" s="223"/>
      <c r="R32" s="223"/>
      <c r="S32" s="223"/>
      <c r="T32" s="223"/>
      <c r="U32" s="221"/>
      <c r="W32" s="219"/>
      <c r="X32" s="219"/>
      <c r="Y32" s="219"/>
      <c r="Z32" s="219"/>
      <c r="AA32" s="219"/>
      <c r="AB32" s="219"/>
      <c r="AC32" s="219"/>
    </row>
    <row r="33" spans="2:42" ht="13.5" customHeight="1" x14ac:dyDescent="0.15">
      <c r="B33" s="234" t="s">
        <v>74</v>
      </c>
      <c r="C33" s="32"/>
      <c r="D33" s="33" t="str">
        <f>IF(C34="","",IF(C34&gt;E34,"○",IF(C34&lt;E34,"●","△")))</f>
        <v>○</v>
      </c>
      <c r="E33" s="34"/>
      <c r="F33" s="32"/>
      <c r="G33" s="33" t="str">
        <f>IF(F34="","",IF(F34&gt;H34,"○",IF(F34&lt;H34,"●","△")))</f>
        <v>○</v>
      </c>
      <c r="H33" s="34"/>
      <c r="I33" s="32"/>
      <c r="J33" s="33" t="str">
        <f>IF(I34="","",IF(I34&gt;K34,"○",IF(I34&lt;K34,"●","△")))</f>
        <v>●</v>
      </c>
      <c r="K33" s="34"/>
      <c r="L33" s="33"/>
      <c r="M33" s="33" t="str">
        <f>IF(L34="","",IF(L34&gt;N34,"○",IF(L34&lt;N34,"●","△")))</f>
        <v/>
      </c>
      <c r="N33" s="34"/>
      <c r="O33" s="222">
        <f>W33</f>
        <v>2</v>
      </c>
      <c r="P33" s="222">
        <f>X33</f>
        <v>0</v>
      </c>
      <c r="Q33" s="222">
        <f>Y33</f>
        <v>1</v>
      </c>
      <c r="R33" s="222">
        <f>C34+F34+I34+L34</f>
        <v>10</v>
      </c>
      <c r="S33" s="222">
        <f>C34+F34+I34+L34-E34-H34-K34-N34</f>
        <v>9</v>
      </c>
      <c r="T33" s="222">
        <f>3*O33+P33</f>
        <v>6</v>
      </c>
      <c r="U33" s="220">
        <f>RANK(AC33,$AC$27:$AC$33,1)</f>
        <v>2</v>
      </c>
      <c r="W33" s="219">
        <f>COUNTIF($D33:$M33,"○")</f>
        <v>2</v>
      </c>
      <c r="X33" s="219">
        <f>COUNTIF($D33:$M33,"△")</f>
        <v>0</v>
      </c>
      <c r="Y33" s="219">
        <f>COUNTIF($C33:$M33,"●")</f>
        <v>1</v>
      </c>
      <c r="Z33" s="219">
        <f>100*RANK(T33,$T$27:$T$33,0)</f>
        <v>200</v>
      </c>
      <c r="AA33" s="219">
        <f>10*RANK(S33,$S$27:$S$33,0)</f>
        <v>10</v>
      </c>
      <c r="AB33" s="219">
        <f>RANK(R33,$R33:$R40,0)</f>
        <v>2</v>
      </c>
      <c r="AC33" s="219">
        <f>SUM(Z33:AB33)</f>
        <v>212</v>
      </c>
    </row>
    <row r="34" spans="2:42" ht="13.5" customHeight="1" x14ac:dyDescent="0.15">
      <c r="B34" s="235"/>
      <c r="C34" s="35">
        <f>N28</f>
        <v>3</v>
      </c>
      <c r="D34" s="36" t="s">
        <v>7</v>
      </c>
      <c r="E34" s="37">
        <f>L28</f>
        <v>0</v>
      </c>
      <c r="F34" s="35">
        <f>N30</f>
        <v>7</v>
      </c>
      <c r="G34" s="36" t="s">
        <v>7</v>
      </c>
      <c r="H34" s="37">
        <f>L30</f>
        <v>0</v>
      </c>
      <c r="I34" s="35">
        <f>N32</f>
        <v>0</v>
      </c>
      <c r="J34" s="36" t="s">
        <v>7</v>
      </c>
      <c r="K34" s="37">
        <f>L32</f>
        <v>1</v>
      </c>
      <c r="L34" s="35"/>
      <c r="M34" s="36"/>
      <c r="N34" s="37"/>
      <c r="O34" s="223"/>
      <c r="P34" s="223"/>
      <c r="Q34" s="223"/>
      <c r="R34" s="223"/>
      <c r="S34" s="223"/>
      <c r="T34" s="223"/>
      <c r="U34" s="221"/>
      <c r="W34" s="219"/>
      <c r="X34" s="219"/>
      <c r="Y34" s="219"/>
      <c r="Z34" s="219"/>
      <c r="AA34" s="219"/>
      <c r="AB34" s="219"/>
      <c r="AC34" s="219"/>
      <c r="AE34" s="3"/>
      <c r="AF34" s="3"/>
      <c r="AG34" s="3"/>
      <c r="AH34" s="3"/>
      <c r="AI34" s="3"/>
      <c r="AM34" s="2"/>
      <c r="AN34" s="2"/>
    </row>
    <row r="35" spans="2:42" ht="12.75" customHeight="1" x14ac:dyDescent="0.15">
      <c r="B35" s="41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7"/>
      <c r="P35" s="87"/>
      <c r="Q35" s="87"/>
      <c r="R35" s="87"/>
      <c r="S35" s="87"/>
      <c r="T35" s="87"/>
      <c r="U35" s="88"/>
      <c r="W35" s="11"/>
      <c r="X35" s="11"/>
      <c r="Y35" s="11"/>
      <c r="Z35" s="11"/>
      <c r="AA35" s="11"/>
      <c r="AB35" s="11"/>
      <c r="AC35" s="11"/>
      <c r="AE35" s="3"/>
      <c r="AF35" s="3"/>
      <c r="AG35" s="3"/>
      <c r="AH35" s="3"/>
      <c r="AI35" s="3"/>
      <c r="AM35" s="2"/>
      <c r="AN35" s="2"/>
    </row>
    <row r="36" spans="2:42" ht="24" customHeight="1" x14ac:dyDescent="0.15">
      <c r="B36" s="230" t="s">
        <v>75</v>
      </c>
      <c r="C36" s="230"/>
      <c r="D36" s="230"/>
      <c r="E36" s="230"/>
      <c r="F36" s="230"/>
      <c r="G36" s="230"/>
      <c r="H36" s="230"/>
      <c r="I36" s="47"/>
      <c r="J36" s="47"/>
      <c r="K36" s="47"/>
      <c r="L36" s="47"/>
      <c r="M36" s="47"/>
      <c r="N36" s="47"/>
      <c r="O36" s="46"/>
      <c r="P36" s="46"/>
      <c r="Q36" s="46"/>
      <c r="R36" s="42"/>
      <c r="S36" s="48"/>
      <c r="T36" s="48"/>
      <c r="U36" s="49"/>
      <c r="W36" s="11"/>
      <c r="X36" s="11"/>
      <c r="AE36" s="3"/>
      <c r="AF36" s="3"/>
      <c r="AG36" s="3"/>
      <c r="AH36" s="3"/>
      <c r="AI36" s="3"/>
      <c r="AM36" s="2"/>
      <c r="AN36" s="2"/>
    </row>
    <row r="37" spans="2:42" ht="18" customHeight="1" x14ac:dyDescent="0.15">
      <c r="B37" s="30" t="s">
        <v>9</v>
      </c>
      <c r="C37" s="227" t="str">
        <f>B38</f>
        <v>六条FC</v>
      </c>
      <c r="D37" s="228"/>
      <c r="E37" s="229"/>
      <c r="F37" s="231" t="str">
        <f>B40</f>
        <v>奈良伏見FC</v>
      </c>
      <c r="G37" s="232"/>
      <c r="H37" s="233"/>
      <c r="I37" s="227" t="str">
        <f>B42</f>
        <v>矢倉FC</v>
      </c>
      <c r="J37" s="228"/>
      <c r="K37" s="229"/>
      <c r="L37" s="244" t="str">
        <f>B44</f>
        <v>GINGA</v>
      </c>
      <c r="M37" s="245"/>
      <c r="N37" s="246"/>
      <c r="O37" s="45" t="s">
        <v>1</v>
      </c>
      <c r="P37" s="45" t="s">
        <v>2</v>
      </c>
      <c r="Q37" s="45" t="s">
        <v>21</v>
      </c>
      <c r="R37" s="45" t="s">
        <v>16</v>
      </c>
      <c r="S37" s="31" t="s">
        <v>3</v>
      </c>
      <c r="T37" s="31" t="s">
        <v>4</v>
      </c>
      <c r="U37" s="45" t="s">
        <v>5</v>
      </c>
      <c r="W37" s="11"/>
      <c r="X37" s="11"/>
      <c r="AE37" s="3"/>
      <c r="AF37" s="3"/>
      <c r="AG37" s="3"/>
      <c r="AH37" s="3"/>
      <c r="AI37" s="3"/>
      <c r="AM37" s="2"/>
      <c r="AN37" s="2"/>
    </row>
    <row r="38" spans="2:42" ht="13.5" customHeight="1" x14ac:dyDescent="0.15">
      <c r="B38" s="225" t="s">
        <v>76</v>
      </c>
      <c r="C38" s="32"/>
      <c r="D38" s="33" t="str">
        <f>IF(C39="","",IF(C39&gt;E39,"○",IF(C39&lt;E39,"●","△")))</f>
        <v/>
      </c>
      <c r="E38" s="34"/>
      <c r="F38" s="32"/>
      <c r="G38" s="33" t="str">
        <f>IF(F39="","",IF(F39&gt;H39,"○",IF(F39&lt;H39,"●","△")))</f>
        <v>●</v>
      </c>
      <c r="H38" s="34"/>
      <c r="I38" s="32"/>
      <c r="J38" s="33" t="str">
        <f>IF(I39="","",IF(I39&gt;K39,"○",IF(I39&lt;K39,"●","△")))</f>
        <v>○</v>
      </c>
      <c r="K38" s="34"/>
      <c r="L38" s="33"/>
      <c r="M38" s="33" t="str">
        <f>IF(L39="","",IF(L39&gt;N39,"○",IF(L39&lt;N39,"●","△")))</f>
        <v>○</v>
      </c>
      <c r="N38" s="34"/>
      <c r="O38" s="222">
        <f>W38</f>
        <v>2</v>
      </c>
      <c r="P38" s="222">
        <f>X38</f>
        <v>0</v>
      </c>
      <c r="Q38" s="222">
        <f>Y38</f>
        <v>1</v>
      </c>
      <c r="R38" s="222">
        <f>C39+F39+I39+L39</f>
        <v>7</v>
      </c>
      <c r="S38" s="222">
        <f>C39+F39+I39+L39-E39-H39-K39-N39</f>
        <v>2</v>
      </c>
      <c r="T38" s="222">
        <f>3*O38+P38</f>
        <v>6</v>
      </c>
      <c r="U38" s="220">
        <f>RANK(AC38,$AC$38:$AC$44,1)</f>
        <v>2</v>
      </c>
      <c r="W38" s="219">
        <f>COUNTIF($D38:$M38,"○")</f>
        <v>2</v>
      </c>
      <c r="X38" s="219">
        <f>COUNTIF($D38:$M38,"△")</f>
        <v>0</v>
      </c>
      <c r="Y38" s="219">
        <f>COUNTIF($C38:$M38,"●")</f>
        <v>1</v>
      </c>
      <c r="Z38" s="219">
        <f>100*RANK(T38,$T$38:$T$44,0)</f>
        <v>200</v>
      </c>
      <c r="AA38" s="219">
        <f>10*RANK(S38,$S38:$S44,0)</f>
        <v>30</v>
      </c>
      <c r="AB38" s="219">
        <f>RANK(R38,$R$38:$R$44,0)</f>
        <v>2</v>
      </c>
      <c r="AC38" s="219">
        <f>SUM(Z38:AB38)</f>
        <v>232</v>
      </c>
      <c r="AE38" s="3"/>
      <c r="AF38" s="3"/>
      <c r="AG38" s="3"/>
      <c r="AH38" s="3"/>
      <c r="AI38" s="3"/>
      <c r="AM38" s="2"/>
      <c r="AN38" s="2"/>
    </row>
    <row r="39" spans="2:42" ht="13.5" customHeight="1" x14ac:dyDescent="0.15">
      <c r="B39" s="226"/>
      <c r="C39" s="35"/>
      <c r="D39" s="36"/>
      <c r="E39" s="37"/>
      <c r="F39" s="38">
        <v>1</v>
      </c>
      <c r="G39" s="36" t="s">
        <v>15</v>
      </c>
      <c r="H39" s="39">
        <v>5</v>
      </c>
      <c r="I39" s="38">
        <v>1</v>
      </c>
      <c r="J39" s="36" t="s">
        <v>15</v>
      </c>
      <c r="K39" s="39">
        <v>0</v>
      </c>
      <c r="L39" s="40">
        <v>5</v>
      </c>
      <c r="M39" s="36" t="s">
        <v>15</v>
      </c>
      <c r="N39" s="39">
        <v>0</v>
      </c>
      <c r="O39" s="223"/>
      <c r="P39" s="223"/>
      <c r="Q39" s="223"/>
      <c r="R39" s="223"/>
      <c r="S39" s="223"/>
      <c r="T39" s="223"/>
      <c r="U39" s="221"/>
      <c r="W39" s="219"/>
      <c r="X39" s="219"/>
      <c r="Y39" s="219"/>
      <c r="Z39" s="219"/>
      <c r="AA39" s="219"/>
      <c r="AB39" s="219"/>
      <c r="AC39" s="219"/>
      <c r="AE39" s="3"/>
      <c r="AF39" s="3"/>
      <c r="AG39" s="3"/>
      <c r="AH39" s="3"/>
      <c r="AI39" s="3"/>
      <c r="AM39" s="2"/>
      <c r="AN39" s="2"/>
    </row>
    <row r="40" spans="2:42" ht="13.5" customHeight="1" x14ac:dyDescent="0.15">
      <c r="B40" s="247" t="s">
        <v>77</v>
      </c>
      <c r="C40" s="32"/>
      <c r="D40" s="33" t="str">
        <f>IF(C41="","",IF(C41&gt;E41,"○",IF(C41&lt;E41,"●","△")))</f>
        <v>○</v>
      </c>
      <c r="E40" s="34"/>
      <c r="F40" s="32"/>
      <c r="G40" s="33" t="str">
        <f>IF(F41="","",IF(F41&gt;H41,"○",IF(F41&lt;H41,"●","△")))</f>
        <v/>
      </c>
      <c r="H40" s="34"/>
      <c r="I40" s="32"/>
      <c r="J40" s="33" t="str">
        <f>IF(I41="","",IF(I41&gt;K41,"○",IF(I41&lt;K41,"●","△")))</f>
        <v>○</v>
      </c>
      <c r="K40" s="34"/>
      <c r="L40" s="33"/>
      <c r="M40" s="33" t="str">
        <f>IF(L41="","",IF(L41&gt;N41,"○",IF(L41&lt;N41,"●","△")))</f>
        <v>○</v>
      </c>
      <c r="N40" s="34"/>
      <c r="O40" s="222">
        <f>W40</f>
        <v>3</v>
      </c>
      <c r="P40" s="222">
        <f>X40</f>
        <v>0</v>
      </c>
      <c r="Q40" s="222">
        <f>Y40</f>
        <v>0</v>
      </c>
      <c r="R40" s="222">
        <f>C41+F41+I41+L41</f>
        <v>11</v>
      </c>
      <c r="S40" s="222">
        <f>C41+F41+I41+L41-E41-H41-K41-N41</f>
        <v>10</v>
      </c>
      <c r="T40" s="222">
        <f>3*O40+P40</f>
        <v>9</v>
      </c>
      <c r="U40" s="220">
        <f>RANK(AC40,$AC$38:$AC$44,1)</f>
        <v>1</v>
      </c>
      <c r="W40" s="219">
        <f>COUNTIF($D40:$M40,"○")</f>
        <v>3</v>
      </c>
      <c r="X40" s="219">
        <f>COUNTIF($D40:$M40,"△")</f>
        <v>0</v>
      </c>
      <c r="Y40" s="219">
        <f>COUNTIF($C40:$M40,"●")</f>
        <v>0</v>
      </c>
      <c r="Z40" s="219">
        <f>100*RANK(T40,$T$38:$T$44,0)</f>
        <v>100</v>
      </c>
      <c r="AA40" s="219">
        <f>10*RANK(S40,$S40:$S46,0)</f>
        <v>10</v>
      </c>
      <c r="AB40" s="219">
        <f>RANK(R40,$R$38:$R$44,0)</f>
        <v>1</v>
      </c>
      <c r="AC40" s="219">
        <f>SUM(Z40:AB40)</f>
        <v>111</v>
      </c>
      <c r="AE40" s="3"/>
      <c r="AF40" s="3"/>
      <c r="AG40" s="3"/>
      <c r="AH40" s="3"/>
      <c r="AI40" s="3"/>
      <c r="AM40" s="2"/>
      <c r="AN40" s="2"/>
    </row>
    <row r="41" spans="2:42" ht="13.5" customHeight="1" x14ac:dyDescent="0.15">
      <c r="B41" s="248"/>
      <c r="C41" s="35">
        <f>H39</f>
        <v>5</v>
      </c>
      <c r="D41" s="36" t="s">
        <v>15</v>
      </c>
      <c r="E41" s="37">
        <f>F39</f>
        <v>1</v>
      </c>
      <c r="F41" s="35"/>
      <c r="G41" s="36"/>
      <c r="H41" s="37"/>
      <c r="I41" s="38">
        <v>1</v>
      </c>
      <c r="J41" s="36" t="s">
        <v>15</v>
      </c>
      <c r="K41" s="39">
        <v>0</v>
      </c>
      <c r="L41" s="40">
        <v>5</v>
      </c>
      <c r="M41" s="36" t="s">
        <v>15</v>
      </c>
      <c r="N41" s="39">
        <v>0</v>
      </c>
      <c r="O41" s="223"/>
      <c r="P41" s="223"/>
      <c r="Q41" s="223"/>
      <c r="R41" s="223"/>
      <c r="S41" s="223"/>
      <c r="T41" s="223"/>
      <c r="U41" s="221"/>
      <c r="W41" s="219"/>
      <c r="X41" s="219"/>
      <c r="Y41" s="219"/>
      <c r="Z41" s="219"/>
      <c r="AA41" s="219"/>
      <c r="AB41" s="219"/>
      <c r="AC41" s="219"/>
      <c r="AE41" s="3"/>
      <c r="AF41" s="3"/>
      <c r="AG41" s="3"/>
      <c r="AH41" s="3"/>
      <c r="AI41" s="3"/>
      <c r="AM41" s="2"/>
      <c r="AN41" s="2"/>
    </row>
    <row r="42" spans="2:42" ht="13.5" customHeight="1" x14ac:dyDescent="0.15">
      <c r="B42" s="234" t="s">
        <v>78</v>
      </c>
      <c r="C42" s="32"/>
      <c r="D42" s="33" t="str">
        <f>IF(C43="","",IF(C43&gt;E43,"○",IF(C43&lt;E43,"●","△")))</f>
        <v>●</v>
      </c>
      <c r="E42" s="34"/>
      <c r="F42" s="32"/>
      <c r="G42" s="33" t="str">
        <f>IF(F43="","",IF(F43&gt;H43,"○",IF(F43&lt;H43,"●","△")))</f>
        <v>●</v>
      </c>
      <c r="H42" s="34"/>
      <c r="I42" s="32"/>
      <c r="J42" s="33" t="str">
        <f>IF(I43="","",IF(I43&gt;K43,"○",IF(I43&lt;K43,"●","△")))</f>
        <v/>
      </c>
      <c r="K42" s="34"/>
      <c r="L42" s="33"/>
      <c r="M42" s="33" t="str">
        <f>IF(L43="","",IF(L43&gt;N43,"○",IF(L43&lt;N43,"●","△")))</f>
        <v>○</v>
      </c>
      <c r="N42" s="34"/>
      <c r="O42" s="222">
        <f>W42</f>
        <v>1</v>
      </c>
      <c r="P42" s="222">
        <f>X42</f>
        <v>0</v>
      </c>
      <c r="Q42" s="222">
        <f>Y42</f>
        <v>2</v>
      </c>
      <c r="R42" s="222">
        <f>C43+F43+I43+L43</f>
        <v>5</v>
      </c>
      <c r="S42" s="222">
        <f>C43+F43+I43+L43-E43-H43-K43-N43</f>
        <v>3</v>
      </c>
      <c r="T42" s="222">
        <f>3*O42+P42</f>
        <v>3</v>
      </c>
      <c r="U42" s="220">
        <f>RANK(AC42,$AC$38:$AC$44,1)</f>
        <v>3</v>
      </c>
      <c r="W42" s="219">
        <f>COUNTIF($D42:$M42,"○")</f>
        <v>1</v>
      </c>
      <c r="X42" s="219">
        <f>COUNTIF($D42:$M42,"△")</f>
        <v>0</v>
      </c>
      <c r="Y42" s="219">
        <f>COUNTIF($C42:$M42,"●")</f>
        <v>2</v>
      </c>
      <c r="Z42" s="219">
        <f>100*RANK(T42,$T$38:$T$44,0)</f>
        <v>300</v>
      </c>
      <c r="AA42" s="219">
        <f>10*RANK(S42,$S42:$S49,0)</f>
        <v>10</v>
      </c>
      <c r="AB42" s="219">
        <f>RANK(R42,$R$38:$R$44,0)</f>
        <v>3</v>
      </c>
      <c r="AC42" s="219">
        <f>SUM(Z42:AB42)</f>
        <v>313</v>
      </c>
      <c r="AE42" s="3"/>
      <c r="AF42" s="3"/>
      <c r="AG42" s="3"/>
      <c r="AH42" s="3"/>
      <c r="AI42" s="3"/>
      <c r="AM42" s="2"/>
      <c r="AN42" s="2"/>
    </row>
    <row r="43" spans="2:42" ht="13.5" customHeight="1" x14ac:dyDescent="0.15">
      <c r="B43" s="235"/>
      <c r="C43" s="35">
        <f>K39</f>
        <v>0</v>
      </c>
      <c r="D43" s="36" t="s">
        <v>15</v>
      </c>
      <c r="E43" s="37">
        <f>I39</f>
        <v>1</v>
      </c>
      <c r="F43" s="35">
        <f>K41</f>
        <v>0</v>
      </c>
      <c r="G43" s="36" t="s">
        <v>15</v>
      </c>
      <c r="H43" s="37">
        <f>I41</f>
        <v>1</v>
      </c>
      <c r="I43" s="35"/>
      <c r="J43" s="36"/>
      <c r="K43" s="37"/>
      <c r="L43" s="40">
        <v>5</v>
      </c>
      <c r="M43" s="36" t="s">
        <v>15</v>
      </c>
      <c r="N43" s="39">
        <v>0</v>
      </c>
      <c r="O43" s="223"/>
      <c r="P43" s="223"/>
      <c r="Q43" s="223"/>
      <c r="R43" s="223"/>
      <c r="S43" s="223"/>
      <c r="T43" s="223"/>
      <c r="U43" s="221"/>
      <c r="W43" s="219"/>
      <c r="X43" s="219"/>
      <c r="Y43" s="219"/>
      <c r="Z43" s="219"/>
      <c r="AA43" s="219"/>
      <c r="AB43" s="219"/>
      <c r="AC43" s="219"/>
      <c r="AE43" s="3"/>
      <c r="AF43" s="3"/>
      <c r="AG43" s="3"/>
      <c r="AH43" s="3"/>
      <c r="AI43" s="3"/>
      <c r="AM43" s="2"/>
      <c r="AN43" s="2"/>
    </row>
    <row r="44" spans="2:42" ht="13.5" customHeight="1" x14ac:dyDescent="0.15">
      <c r="B44" s="225" t="s">
        <v>79</v>
      </c>
      <c r="C44" s="32"/>
      <c r="D44" s="33" t="str">
        <f>IF(C45="","",IF(C45&gt;E45,"○",IF(C45&lt;E45,"●","△")))</f>
        <v>●</v>
      </c>
      <c r="E44" s="34"/>
      <c r="F44" s="32"/>
      <c r="G44" s="33" t="str">
        <f>IF(F45="","",IF(F45&gt;H45,"○",IF(F45&lt;H45,"●","△")))</f>
        <v>●</v>
      </c>
      <c r="H44" s="34"/>
      <c r="I44" s="32"/>
      <c r="J44" s="33" t="str">
        <f>IF(I45="","",IF(I45&gt;K45,"○",IF(I45&lt;K45,"●","△")))</f>
        <v>●</v>
      </c>
      <c r="K44" s="34"/>
      <c r="L44" s="33"/>
      <c r="M44" s="33" t="str">
        <f>IF(L45="","",IF(L45&gt;N45,"○",IF(L45&lt;N45,"●","△")))</f>
        <v/>
      </c>
      <c r="N44" s="34"/>
      <c r="O44" s="222">
        <f>W44</f>
        <v>0</v>
      </c>
      <c r="P44" s="222">
        <f>X44</f>
        <v>0</v>
      </c>
      <c r="Q44" s="222">
        <f>Y44</f>
        <v>3</v>
      </c>
      <c r="R44" s="222">
        <f>C45+F45+I45+L45</f>
        <v>0</v>
      </c>
      <c r="S44" s="222">
        <f>C45+F45+I45+L45-E45-H45-K45-N45</f>
        <v>-15</v>
      </c>
      <c r="T44" s="222">
        <f>3*O44+P44</f>
        <v>0</v>
      </c>
      <c r="U44" s="220">
        <f>RANK(AC44,$AC$38:$AC$44,1)</f>
        <v>4</v>
      </c>
      <c r="W44" s="219">
        <f>COUNTIF($D44:$M44,"○")</f>
        <v>0</v>
      </c>
      <c r="X44" s="219">
        <f>COUNTIF($D44:$M44,"△")</f>
        <v>0</v>
      </c>
      <c r="Y44" s="219">
        <f>COUNTIF($C44:$M44,"●")</f>
        <v>3</v>
      </c>
      <c r="Z44" s="219">
        <f>100*RANK(T44,$T$38:$T$44,0)</f>
        <v>400</v>
      </c>
      <c r="AA44" s="219">
        <f>10*RANK(S44,$S44:$S51,0)</f>
        <v>20</v>
      </c>
      <c r="AB44" s="219">
        <f>RANK(R44,$R$38:$R$44,0)</f>
        <v>4</v>
      </c>
      <c r="AC44" s="219">
        <f>SUM(Z44:AB44)</f>
        <v>424</v>
      </c>
      <c r="AE44" s="3"/>
      <c r="AF44" s="3"/>
      <c r="AG44" s="3"/>
      <c r="AH44" s="3"/>
      <c r="AI44" s="3"/>
      <c r="AM44" s="2"/>
      <c r="AN44" s="2"/>
    </row>
    <row r="45" spans="2:42" ht="13.5" customHeight="1" x14ac:dyDescent="0.15">
      <c r="B45" s="226"/>
      <c r="C45" s="35">
        <f>N39</f>
        <v>0</v>
      </c>
      <c r="D45" s="36" t="s">
        <v>7</v>
      </c>
      <c r="E45" s="37">
        <f>L39</f>
        <v>5</v>
      </c>
      <c r="F45" s="35">
        <f>N41</f>
        <v>0</v>
      </c>
      <c r="G45" s="36" t="s">
        <v>7</v>
      </c>
      <c r="H45" s="37">
        <f>L41</f>
        <v>5</v>
      </c>
      <c r="I45" s="35">
        <f>N43</f>
        <v>0</v>
      </c>
      <c r="J45" s="36" t="s">
        <v>7</v>
      </c>
      <c r="K45" s="37">
        <f>L43</f>
        <v>5</v>
      </c>
      <c r="L45" s="35"/>
      <c r="M45" s="36"/>
      <c r="N45" s="37"/>
      <c r="O45" s="223"/>
      <c r="P45" s="223"/>
      <c r="Q45" s="223"/>
      <c r="R45" s="223"/>
      <c r="S45" s="223"/>
      <c r="T45" s="223"/>
      <c r="U45" s="221"/>
      <c r="W45" s="219"/>
      <c r="X45" s="219"/>
      <c r="Y45" s="219"/>
      <c r="Z45" s="219"/>
      <c r="AA45" s="219"/>
      <c r="AB45" s="219"/>
      <c r="AC45" s="219"/>
      <c r="AE45" s="3"/>
      <c r="AF45" s="3"/>
      <c r="AG45" s="3"/>
      <c r="AH45" s="3"/>
      <c r="AI45" s="3"/>
      <c r="AM45" s="2"/>
      <c r="AN45" s="2"/>
    </row>
    <row r="46" spans="2:42" ht="8.25" customHeight="1" x14ac:dyDescent="0.15">
      <c r="B46" s="46"/>
      <c r="C46" s="46"/>
      <c r="D46" s="47"/>
      <c r="E46" s="46"/>
      <c r="F46" s="46"/>
      <c r="G46" s="47"/>
      <c r="H46" s="46"/>
      <c r="I46" s="46"/>
      <c r="J46" s="47"/>
      <c r="K46" s="46"/>
      <c r="L46" s="46"/>
      <c r="M46" s="47"/>
      <c r="N46" s="46"/>
      <c r="O46" s="46"/>
      <c r="P46" s="46"/>
      <c r="Q46" s="46"/>
      <c r="R46" s="46"/>
      <c r="S46" s="48"/>
      <c r="T46" s="48"/>
      <c r="U46" s="49"/>
      <c r="W46" s="11"/>
      <c r="X46" s="11"/>
      <c r="AE46" s="3"/>
      <c r="AH46" s="3"/>
      <c r="AM46" s="2"/>
      <c r="AN46" s="2"/>
    </row>
    <row r="47" spans="2:42" ht="21.75" customHeight="1" x14ac:dyDescent="0.2">
      <c r="B47" s="230" t="s">
        <v>80</v>
      </c>
      <c r="C47" s="230"/>
      <c r="D47" s="230"/>
      <c r="E47" s="230"/>
      <c r="F47" s="230"/>
      <c r="G47" s="230"/>
      <c r="H47" s="230"/>
      <c r="I47" s="132"/>
      <c r="J47" s="47"/>
      <c r="K47" s="46"/>
      <c r="L47" s="46"/>
      <c r="M47" s="47"/>
      <c r="N47" s="46"/>
      <c r="O47" s="46"/>
      <c r="P47" s="46"/>
      <c r="Q47" s="46"/>
      <c r="R47" s="46"/>
      <c r="S47" s="48"/>
      <c r="T47" s="48"/>
      <c r="U47" s="49"/>
      <c r="W47" s="11"/>
      <c r="X47" s="11"/>
      <c r="AE47" s="3"/>
      <c r="AH47" s="3"/>
      <c r="AM47" s="2"/>
      <c r="AN47" s="2"/>
    </row>
    <row r="48" spans="2:42" ht="18" customHeight="1" x14ac:dyDescent="0.15">
      <c r="B48" s="30" t="s">
        <v>10</v>
      </c>
      <c r="C48" s="227" t="str">
        <f>B49</f>
        <v>明治SC</v>
      </c>
      <c r="D48" s="228"/>
      <c r="E48" s="229"/>
      <c r="F48" s="231" t="str">
        <f>B51</f>
        <v>大原SSS</v>
      </c>
      <c r="G48" s="232"/>
      <c r="H48" s="233"/>
      <c r="I48" s="227" t="str">
        <f>B53</f>
        <v>加茂FC</v>
      </c>
      <c r="J48" s="228"/>
      <c r="K48" s="229"/>
      <c r="L48" s="231" t="str">
        <f>B55</f>
        <v>生野FC</v>
      </c>
      <c r="M48" s="232"/>
      <c r="N48" s="233"/>
      <c r="O48" s="45" t="s">
        <v>1</v>
      </c>
      <c r="P48" s="45" t="s">
        <v>2</v>
      </c>
      <c r="Q48" s="45" t="s">
        <v>21</v>
      </c>
      <c r="R48" s="45" t="s">
        <v>16</v>
      </c>
      <c r="S48" s="31" t="s">
        <v>3</v>
      </c>
      <c r="T48" s="31" t="s">
        <v>4</v>
      </c>
      <c r="U48" s="45" t="s">
        <v>5</v>
      </c>
      <c r="AP48" s="1"/>
    </row>
    <row r="49" spans="2:40" ht="13.5" customHeight="1" x14ac:dyDescent="0.15">
      <c r="B49" s="247" t="s">
        <v>81</v>
      </c>
      <c r="C49" s="32"/>
      <c r="D49" s="33" t="str">
        <f>IF(C50="","",IF(C50&gt;E50,"○",IF(C50&lt;E50,"●","△")))</f>
        <v/>
      </c>
      <c r="E49" s="34"/>
      <c r="F49" s="32"/>
      <c r="G49" s="33" t="str">
        <f>IF(F50="","",IF(F50&gt;H50,"○",IF(F50&lt;H50,"●","△")))</f>
        <v>●</v>
      </c>
      <c r="H49" s="34"/>
      <c r="I49" s="32"/>
      <c r="J49" s="33" t="str">
        <f>IF(I50="","",IF(I50&gt;K50,"○",IF(I50&lt;K50,"●","△")))</f>
        <v>●</v>
      </c>
      <c r="K49" s="34"/>
      <c r="L49" s="33"/>
      <c r="M49" s="33" t="str">
        <f>IF(L50="","",IF(L50&gt;N50,"○",IF(L50&lt;N50,"●","△")))</f>
        <v>●</v>
      </c>
      <c r="N49" s="34"/>
      <c r="O49" s="222">
        <f>W49</f>
        <v>0</v>
      </c>
      <c r="P49" s="222">
        <f>X49</f>
        <v>0</v>
      </c>
      <c r="Q49" s="222">
        <f>Y49</f>
        <v>3</v>
      </c>
      <c r="R49" s="222">
        <f>C50+F50+I50+L50</f>
        <v>0</v>
      </c>
      <c r="S49" s="222">
        <f>C50+F50+I50+L50-E50-H50-K50-N50</f>
        <v>-22</v>
      </c>
      <c r="T49" s="222">
        <f>3*O49+P49</f>
        <v>0</v>
      </c>
      <c r="U49" s="220">
        <f>RANK(AC49,$AC$49:$AC$55,1)</f>
        <v>4</v>
      </c>
      <c r="W49" s="219">
        <f>COUNTIF($D49:$M49,"○")</f>
        <v>0</v>
      </c>
      <c r="X49" s="219">
        <f>COUNTIF($D49:$M49,"△")</f>
        <v>0</v>
      </c>
      <c r="Y49" s="219">
        <f>COUNTIF($C49:$M49,"●")</f>
        <v>3</v>
      </c>
      <c r="Z49" s="219">
        <f>100*RANK(T49,$T$49:$T$55,0)</f>
        <v>400</v>
      </c>
      <c r="AA49" s="219">
        <f>10*RANK(S49,$S$49:$S$55,0)</f>
        <v>40</v>
      </c>
      <c r="AB49" s="219">
        <f>RANK(R49,$R$49:$R$55,0)</f>
        <v>4</v>
      </c>
      <c r="AC49" s="219">
        <f>SUM(Z49:AB49)</f>
        <v>444</v>
      </c>
    </row>
    <row r="50" spans="2:40" ht="13.5" customHeight="1" x14ac:dyDescent="0.15">
      <c r="B50" s="248"/>
      <c r="C50" s="35"/>
      <c r="D50" s="36"/>
      <c r="E50" s="37"/>
      <c r="F50" s="38">
        <v>0</v>
      </c>
      <c r="G50" s="36" t="s">
        <v>15</v>
      </c>
      <c r="H50" s="39">
        <v>7</v>
      </c>
      <c r="I50" s="38">
        <v>0</v>
      </c>
      <c r="J50" s="36" t="s">
        <v>15</v>
      </c>
      <c r="K50" s="39">
        <v>9</v>
      </c>
      <c r="L50" s="40">
        <v>0</v>
      </c>
      <c r="M50" s="36" t="s">
        <v>15</v>
      </c>
      <c r="N50" s="39">
        <v>6</v>
      </c>
      <c r="O50" s="223"/>
      <c r="P50" s="223"/>
      <c r="Q50" s="223"/>
      <c r="R50" s="223"/>
      <c r="S50" s="223"/>
      <c r="T50" s="223"/>
      <c r="U50" s="221"/>
      <c r="W50" s="219"/>
      <c r="X50" s="219"/>
      <c r="Y50" s="219"/>
      <c r="Z50" s="219"/>
      <c r="AA50" s="219"/>
      <c r="AB50" s="219"/>
      <c r="AC50" s="219"/>
    </row>
    <row r="51" spans="2:40" ht="13.5" customHeight="1" x14ac:dyDescent="0.15">
      <c r="B51" s="225" t="s">
        <v>82</v>
      </c>
      <c r="C51" s="32"/>
      <c r="D51" s="33" t="str">
        <f>IF(C52="","",IF(C52&gt;E52,"○",IF(C52&lt;E52,"●","△")))</f>
        <v>○</v>
      </c>
      <c r="E51" s="34"/>
      <c r="F51" s="32"/>
      <c r="G51" s="33" t="str">
        <f>IF(F52="","",IF(F52&gt;H52,"○",IF(F52&lt;H52,"●","△")))</f>
        <v/>
      </c>
      <c r="H51" s="34"/>
      <c r="I51" s="32"/>
      <c r="J51" s="33" t="str">
        <f>IF(I52="","",IF(I52&gt;K52,"○",IF(I52&lt;K52,"●","△")))</f>
        <v>●</v>
      </c>
      <c r="K51" s="34"/>
      <c r="L51" s="33"/>
      <c r="M51" s="33" t="str">
        <f>IF(L52="","",IF(L52&gt;N52,"○",IF(L52&lt;N52,"●","△")))</f>
        <v>△</v>
      </c>
      <c r="N51" s="34"/>
      <c r="O51" s="222">
        <f>W51</f>
        <v>1</v>
      </c>
      <c r="P51" s="222">
        <f>X51</f>
        <v>1</v>
      </c>
      <c r="Q51" s="222">
        <f>Y51</f>
        <v>1</v>
      </c>
      <c r="R51" s="222">
        <f>C52+F52+I52+L52</f>
        <v>9</v>
      </c>
      <c r="S51" s="222">
        <f>C52+F52+I52+L52-E52-H52-K52-N52</f>
        <v>-2</v>
      </c>
      <c r="T51" s="222">
        <f>3*O51+P51</f>
        <v>4</v>
      </c>
      <c r="U51" s="220">
        <f>RANK(AC51,$AC$49:$AC$55,1)</f>
        <v>3</v>
      </c>
      <c r="W51" s="219">
        <f>COUNTIF($D51:$M51,"○")</f>
        <v>1</v>
      </c>
      <c r="X51" s="219">
        <f>COUNTIF($D51:$M51,"△")</f>
        <v>1</v>
      </c>
      <c r="Y51" s="219">
        <f>COUNTIF($C51:$M51,"●")</f>
        <v>1</v>
      </c>
      <c r="Z51" s="219">
        <f>100*RANK(T51,$T$49:$T$55,0)</f>
        <v>200</v>
      </c>
      <c r="AA51" s="219">
        <f>10*RANK(S51,$S$49:$S$55,0)</f>
        <v>30</v>
      </c>
      <c r="AB51" s="219">
        <f>RANK(R51,$R$49:$R$55,0)</f>
        <v>2</v>
      </c>
      <c r="AC51" s="219">
        <f>SUM(Z51:AB51)</f>
        <v>232</v>
      </c>
    </row>
    <row r="52" spans="2:40" ht="13.5" customHeight="1" x14ac:dyDescent="0.15">
      <c r="B52" s="226"/>
      <c r="C52" s="35">
        <f>H50</f>
        <v>7</v>
      </c>
      <c r="D52" s="36" t="s">
        <v>15</v>
      </c>
      <c r="E52" s="37">
        <f>F50</f>
        <v>0</v>
      </c>
      <c r="F52" s="35"/>
      <c r="G52" s="36"/>
      <c r="H52" s="37"/>
      <c r="I52" s="38">
        <v>0</v>
      </c>
      <c r="J52" s="36" t="s">
        <v>15</v>
      </c>
      <c r="K52" s="39">
        <v>9</v>
      </c>
      <c r="L52" s="40">
        <v>2</v>
      </c>
      <c r="M52" s="36" t="s">
        <v>15</v>
      </c>
      <c r="N52" s="39">
        <v>2</v>
      </c>
      <c r="O52" s="223"/>
      <c r="P52" s="223"/>
      <c r="Q52" s="223"/>
      <c r="R52" s="223"/>
      <c r="S52" s="223"/>
      <c r="T52" s="223"/>
      <c r="U52" s="221"/>
      <c r="W52" s="219"/>
      <c r="X52" s="219"/>
      <c r="Y52" s="219"/>
      <c r="Z52" s="219"/>
      <c r="AA52" s="219"/>
      <c r="AB52" s="219"/>
      <c r="AC52" s="219"/>
    </row>
    <row r="53" spans="2:40" ht="13.5" customHeight="1" x14ac:dyDescent="0.15">
      <c r="B53" s="225" t="s">
        <v>83</v>
      </c>
      <c r="C53" s="32"/>
      <c r="D53" s="33" t="str">
        <f>IF(C54="","",IF(C54&gt;E54,"○",IF(C54&lt;E54,"●","△")))</f>
        <v>○</v>
      </c>
      <c r="E53" s="34"/>
      <c r="F53" s="32"/>
      <c r="G53" s="33" t="str">
        <f>IF(F54="","",IF(F54&gt;H54,"○",IF(F54&lt;H54,"●","△")))</f>
        <v>○</v>
      </c>
      <c r="H53" s="34"/>
      <c r="I53" s="32"/>
      <c r="J53" s="33" t="str">
        <f>IF(I54="","",IF(I54&gt;K54,"○",IF(I54&lt;K54,"●","△")))</f>
        <v/>
      </c>
      <c r="K53" s="34"/>
      <c r="L53" s="33"/>
      <c r="M53" s="33" t="str">
        <f>IF(L54="","",IF(L54&gt;N54,"○",IF(L54&lt;N54,"●","△")))</f>
        <v>○</v>
      </c>
      <c r="N53" s="34"/>
      <c r="O53" s="222">
        <f>W53</f>
        <v>3</v>
      </c>
      <c r="P53" s="222">
        <f>X53</f>
        <v>0</v>
      </c>
      <c r="Q53" s="222">
        <f>Y53</f>
        <v>0</v>
      </c>
      <c r="R53" s="222">
        <f>C54+F54+I54+L54</f>
        <v>19</v>
      </c>
      <c r="S53" s="222">
        <f>C54+F54+I54+L54-E54-H54-K54-N54</f>
        <v>19</v>
      </c>
      <c r="T53" s="222">
        <f>3*O53+P53</f>
        <v>9</v>
      </c>
      <c r="U53" s="220">
        <f>RANK(AC53,$AC$49:$AC$55,1)</f>
        <v>1</v>
      </c>
      <c r="W53" s="219">
        <f>COUNTIF($D53:$M53,"○")</f>
        <v>3</v>
      </c>
      <c r="X53" s="219">
        <f>COUNTIF($D53:$M53,"△")</f>
        <v>0</v>
      </c>
      <c r="Y53" s="219">
        <f>COUNTIF($C53:$M53,"●")</f>
        <v>0</v>
      </c>
      <c r="Z53" s="219">
        <f>100*RANK(T53,$T$49:$T$55,0)</f>
        <v>100</v>
      </c>
      <c r="AA53" s="219">
        <f>10*RANK(S53,$S$49:$S$55,0)</f>
        <v>10</v>
      </c>
      <c r="AB53" s="219">
        <f>RANK(R53,$R$49:$R$55,0)</f>
        <v>1</v>
      </c>
      <c r="AC53" s="219">
        <f>SUM(Z53:AB53)</f>
        <v>111</v>
      </c>
    </row>
    <row r="54" spans="2:40" ht="13.5" customHeight="1" x14ac:dyDescent="0.15">
      <c r="B54" s="226"/>
      <c r="C54" s="35">
        <f>K50</f>
        <v>9</v>
      </c>
      <c r="D54" s="36" t="s">
        <v>15</v>
      </c>
      <c r="E54" s="37">
        <f>I50</f>
        <v>0</v>
      </c>
      <c r="F54" s="35">
        <f>K52</f>
        <v>9</v>
      </c>
      <c r="G54" s="36" t="s">
        <v>15</v>
      </c>
      <c r="H54" s="37">
        <f>I52</f>
        <v>0</v>
      </c>
      <c r="I54" s="35"/>
      <c r="J54" s="36"/>
      <c r="K54" s="37"/>
      <c r="L54" s="40">
        <v>1</v>
      </c>
      <c r="M54" s="36" t="s">
        <v>15</v>
      </c>
      <c r="N54" s="39">
        <v>0</v>
      </c>
      <c r="O54" s="223"/>
      <c r="P54" s="223"/>
      <c r="Q54" s="223"/>
      <c r="R54" s="223"/>
      <c r="S54" s="223"/>
      <c r="T54" s="223"/>
      <c r="U54" s="221"/>
      <c r="W54" s="219"/>
      <c r="X54" s="219"/>
      <c r="Y54" s="219"/>
      <c r="Z54" s="219"/>
      <c r="AA54" s="219"/>
      <c r="AB54" s="219"/>
      <c r="AC54" s="219"/>
    </row>
    <row r="55" spans="2:40" ht="13.5" customHeight="1" x14ac:dyDescent="0.15">
      <c r="B55" s="225" t="s">
        <v>84</v>
      </c>
      <c r="C55" s="32"/>
      <c r="D55" s="33" t="str">
        <f>IF(C56="","",IF(C56&gt;E56,"○",IF(C56&lt;E56,"●","△")))</f>
        <v>○</v>
      </c>
      <c r="E55" s="34"/>
      <c r="F55" s="32"/>
      <c r="G55" s="33" t="str">
        <f>IF(F56="","",IF(F56&gt;H56,"○",IF(F56&lt;H56,"●","△")))</f>
        <v>△</v>
      </c>
      <c r="H55" s="34"/>
      <c r="I55" s="32"/>
      <c r="J55" s="33" t="str">
        <f>IF(I56="","",IF(I56&gt;K56,"○",IF(I56&lt;K56,"●","△")))</f>
        <v>●</v>
      </c>
      <c r="K55" s="34"/>
      <c r="L55" s="33"/>
      <c r="M55" s="33" t="str">
        <f>IF(L56="","",IF(L56&gt;N56,"○",IF(L56&lt;N56,"●","△")))</f>
        <v/>
      </c>
      <c r="N55" s="34"/>
      <c r="O55" s="222">
        <f>W55</f>
        <v>1</v>
      </c>
      <c r="P55" s="222">
        <f>X55</f>
        <v>1</v>
      </c>
      <c r="Q55" s="222">
        <f>Y55</f>
        <v>1</v>
      </c>
      <c r="R55" s="222">
        <f>C56+F56+I56+L56</f>
        <v>8</v>
      </c>
      <c r="S55" s="222">
        <f>C56+F56+I56+L56-E56-H56-K56-N56</f>
        <v>5</v>
      </c>
      <c r="T55" s="222">
        <f>3*O55+P55</f>
        <v>4</v>
      </c>
      <c r="U55" s="220">
        <f>RANK(AC55,$AC$49:$AC$55,1)</f>
        <v>2</v>
      </c>
      <c r="W55" s="219">
        <f>COUNTIF($D55:$M55,"○")</f>
        <v>1</v>
      </c>
      <c r="X55" s="219">
        <f>COUNTIF($D55:$M55,"△")</f>
        <v>1</v>
      </c>
      <c r="Y55" s="219">
        <f>COUNTIF($C55:$M55,"●")</f>
        <v>1</v>
      </c>
      <c r="Z55" s="219">
        <f>100*RANK(T55,$T$49:$T$55,0)</f>
        <v>200</v>
      </c>
      <c r="AA55" s="219">
        <f>10*RANK(S55,$S$49:$S$55,0)</f>
        <v>20</v>
      </c>
      <c r="AB55" s="219">
        <f>RANK(R55,$R$49:$R$55,0)</f>
        <v>3</v>
      </c>
      <c r="AC55" s="219">
        <f>SUM(Z55:AB55)</f>
        <v>223</v>
      </c>
    </row>
    <row r="56" spans="2:40" ht="13.5" customHeight="1" x14ac:dyDescent="0.15">
      <c r="B56" s="226"/>
      <c r="C56" s="35">
        <f>N50</f>
        <v>6</v>
      </c>
      <c r="D56" s="36" t="s">
        <v>7</v>
      </c>
      <c r="E56" s="37">
        <f>L50</f>
        <v>0</v>
      </c>
      <c r="F56" s="35">
        <f>N52</f>
        <v>2</v>
      </c>
      <c r="G56" s="36" t="s">
        <v>7</v>
      </c>
      <c r="H56" s="37">
        <f>L52</f>
        <v>2</v>
      </c>
      <c r="I56" s="35">
        <f>N54</f>
        <v>0</v>
      </c>
      <c r="J56" s="36" t="s">
        <v>7</v>
      </c>
      <c r="K56" s="37">
        <f>L54</f>
        <v>1</v>
      </c>
      <c r="L56" s="35"/>
      <c r="M56" s="36"/>
      <c r="N56" s="37"/>
      <c r="O56" s="223"/>
      <c r="P56" s="223"/>
      <c r="Q56" s="223"/>
      <c r="R56" s="223"/>
      <c r="S56" s="223"/>
      <c r="T56" s="223"/>
      <c r="U56" s="221"/>
      <c r="W56" s="219"/>
      <c r="X56" s="219"/>
      <c r="Y56" s="219"/>
      <c r="Z56" s="219"/>
      <c r="AA56" s="219"/>
      <c r="AB56" s="219"/>
      <c r="AC56" s="219"/>
      <c r="AE56" s="3"/>
      <c r="AF56" s="3"/>
      <c r="AG56" s="3"/>
      <c r="AH56" s="3"/>
      <c r="AI56" s="3"/>
      <c r="AM56" s="2"/>
      <c r="AN56" s="2"/>
    </row>
    <row r="57" spans="2:40" ht="14.25" customHeight="1" x14ac:dyDescent="0.15">
      <c r="B57" s="8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7"/>
      <c r="P57" s="87"/>
      <c r="Q57" s="87"/>
      <c r="R57" s="87"/>
      <c r="S57" s="87"/>
      <c r="T57" s="87"/>
      <c r="U57" s="88"/>
      <c r="W57" s="11"/>
      <c r="X57" s="11"/>
      <c r="Y57" s="11"/>
      <c r="Z57" s="11"/>
      <c r="AA57" s="11"/>
      <c r="AB57" s="11"/>
      <c r="AC57" s="11"/>
      <c r="AE57" s="3"/>
      <c r="AF57" s="3"/>
      <c r="AG57" s="3"/>
      <c r="AH57" s="3"/>
      <c r="AI57" s="3"/>
      <c r="AM57" s="2"/>
      <c r="AN57" s="2"/>
    </row>
    <row r="58" spans="2:40" ht="24.75" customHeight="1" x14ac:dyDescent="0.15">
      <c r="B58" s="230" t="s">
        <v>85</v>
      </c>
      <c r="C58" s="230"/>
      <c r="D58" s="230"/>
      <c r="E58" s="230"/>
      <c r="F58" s="230"/>
      <c r="G58" s="230"/>
      <c r="H58" s="230"/>
      <c r="I58" s="46"/>
      <c r="J58" s="46"/>
      <c r="K58" s="46"/>
      <c r="L58" s="46"/>
      <c r="M58" s="46"/>
      <c r="N58" s="46"/>
      <c r="O58" s="46"/>
      <c r="P58" s="46"/>
      <c r="Q58" s="46"/>
      <c r="R58" s="42"/>
      <c r="S58" s="46"/>
      <c r="T58" s="46"/>
      <c r="U58" s="49"/>
    </row>
    <row r="59" spans="2:40" ht="16.5" customHeight="1" x14ac:dyDescent="0.15">
      <c r="B59" s="30" t="s">
        <v>11</v>
      </c>
      <c r="C59" s="227" t="str">
        <f>B60</f>
        <v>朱雀SC</v>
      </c>
      <c r="D59" s="228"/>
      <c r="E59" s="229"/>
      <c r="F59" s="227" t="str">
        <f>B62</f>
        <v>桜ヶ丘FC</v>
      </c>
      <c r="G59" s="228"/>
      <c r="H59" s="229"/>
      <c r="I59" s="227" t="str">
        <f>B64</f>
        <v>水戸JFC</v>
      </c>
      <c r="J59" s="228"/>
      <c r="K59" s="229"/>
      <c r="L59" s="227" t="str">
        <f>B66</f>
        <v>太子橋FC</v>
      </c>
      <c r="M59" s="228"/>
      <c r="N59" s="229"/>
      <c r="O59" s="45" t="s">
        <v>1</v>
      </c>
      <c r="P59" s="45" t="s">
        <v>2</v>
      </c>
      <c r="Q59" s="45" t="s">
        <v>21</v>
      </c>
      <c r="R59" s="45" t="s">
        <v>16</v>
      </c>
      <c r="S59" s="31" t="s">
        <v>3</v>
      </c>
      <c r="T59" s="31" t="s">
        <v>4</v>
      </c>
      <c r="U59" s="45" t="s">
        <v>5</v>
      </c>
    </row>
    <row r="60" spans="2:40" ht="13.5" customHeight="1" x14ac:dyDescent="0.15">
      <c r="B60" s="225" t="s">
        <v>86</v>
      </c>
      <c r="C60" s="32"/>
      <c r="D60" s="33" t="str">
        <f>IF(C61="","",IF(C61&gt;E61,"○",IF(C61&lt;E61,"●","△")))</f>
        <v/>
      </c>
      <c r="E60" s="34"/>
      <c r="F60" s="32"/>
      <c r="G60" s="33" t="str">
        <f>IF(F61="","",IF(F61&gt;H61,"○",IF(F61&lt;H61,"●","△")))</f>
        <v>△</v>
      </c>
      <c r="H60" s="34"/>
      <c r="I60" s="32"/>
      <c r="J60" s="33" t="str">
        <f>IF(I61="","",IF(I61&gt;K61,"○",IF(I61&lt;K61,"●","△")))</f>
        <v>○</v>
      </c>
      <c r="K60" s="34"/>
      <c r="L60" s="33"/>
      <c r="M60" s="33" t="str">
        <f>IF(L61="","",IF(L61&gt;N61,"○",IF(L61&lt;N61,"●","△")))</f>
        <v>●</v>
      </c>
      <c r="N60" s="34"/>
      <c r="O60" s="222">
        <f>W60</f>
        <v>1</v>
      </c>
      <c r="P60" s="222">
        <f>X60</f>
        <v>1</v>
      </c>
      <c r="Q60" s="222">
        <f>Y60</f>
        <v>1</v>
      </c>
      <c r="R60" s="222">
        <f>C61+F61+I61+L61</f>
        <v>2</v>
      </c>
      <c r="S60" s="222">
        <f>C61+F61+I61+L61-E61-H61-K61-N61</f>
        <v>-3</v>
      </c>
      <c r="T60" s="222">
        <f>3*O60+P60</f>
        <v>4</v>
      </c>
      <c r="U60" s="220">
        <f>RANK(AC60,$AC$60:$AC$66,1)</f>
        <v>2</v>
      </c>
      <c r="W60" s="219">
        <f>COUNTIF($D60:$M60,"○")</f>
        <v>1</v>
      </c>
      <c r="X60" s="219">
        <f>COUNTIF($D60:$M60,"△")</f>
        <v>1</v>
      </c>
      <c r="Y60" s="219">
        <f>COUNTIF($C60:$M60,"●")</f>
        <v>1</v>
      </c>
      <c r="Z60" s="219">
        <f>100*RANK(T60,$T$60:$T$66,0)</f>
        <v>200</v>
      </c>
      <c r="AA60" s="219">
        <f>10*RANK(S60,$S60:$S66,0)</f>
        <v>30</v>
      </c>
      <c r="AB60" s="219">
        <f>RANK(R60,$R$60:$R$66,0)</f>
        <v>2</v>
      </c>
      <c r="AC60" s="219">
        <f>SUM(Z60:AB60)</f>
        <v>232</v>
      </c>
    </row>
    <row r="61" spans="2:40" ht="13.5" customHeight="1" x14ac:dyDescent="0.15">
      <c r="B61" s="226"/>
      <c r="C61" s="35"/>
      <c r="D61" s="36"/>
      <c r="E61" s="37"/>
      <c r="F61" s="38">
        <v>1</v>
      </c>
      <c r="G61" s="36" t="s">
        <v>15</v>
      </c>
      <c r="H61" s="39">
        <v>1</v>
      </c>
      <c r="I61" s="38">
        <v>1</v>
      </c>
      <c r="J61" s="36" t="s">
        <v>15</v>
      </c>
      <c r="K61" s="39">
        <v>0</v>
      </c>
      <c r="L61" s="40">
        <v>0</v>
      </c>
      <c r="M61" s="36" t="s">
        <v>15</v>
      </c>
      <c r="N61" s="39">
        <v>4</v>
      </c>
      <c r="O61" s="223"/>
      <c r="P61" s="223"/>
      <c r="Q61" s="223"/>
      <c r="R61" s="223"/>
      <c r="S61" s="223"/>
      <c r="T61" s="223"/>
      <c r="U61" s="221"/>
      <c r="W61" s="219"/>
      <c r="X61" s="219"/>
      <c r="Y61" s="219"/>
      <c r="Z61" s="219"/>
      <c r="AA61" s="219"/>
      <c r="AB61" s="219"/>
      <c r="AC61" s="219"/>
    </row>
    <row r="62" spans="2:40" ht="13.5" customHeight="1" x14ac:dyDescent="0.15">
      <c r="B62" s="225" t="s">
        <v>87</v>
      </c>
      <c r="C62" s="32"/>
      <c r="D62" s="33" t="str">
        <f>IF(C63="","",IF(C63&gt;E63,"○",IF(C63&lt;E63,"●","△")))</f>
        <v>△</v>
      </c>
      <c r="E62" s="34"/>
      <c r="F62" s="32"/>
      <c r="G62" s="33" t="str">
        <f>IF(F63="","",IF(F63&gt;H63,"○",IF(F63&lt;H63,"●","△")))</f>
        <v/>
      </c>
      <c r="H62" s="34"/>
      <c r="I62" s="32"/>
      <c r="J62" s="33" t="str">
        <f>IF(I63="","",IF(I63&gt;K63,"○",IF(I63&lt;K63,"●","△")))</f>
        <v>●</v>
      </c>
      <c r="K62" s="34"/>
      <c r="L62" s="33"/>
      <c r="M62" s="33" t="str">
        <f>IF(L63="","",IF(L63&gt;N63,"○",IF(L63&lt;N63,"●","△")))</f>
        <v>●</v>
      </c>
      <c r="N62" s="34"/>
      <c r="O62" s="222">
        <f>W62</f>
        <v>0</v>
      </c>
      <c r="P62" s="222">
        <f>X62</f>
        <v>1</v>
      </c>
      <c r="Q62" s="222">
        <f>Y62</f>
        <v>2</v>
      </c>
      <c r="R62" s="222">
        <f>C63+F63+I63+L63</f>
        <v>2</v>
      </c>
      <c r="S62" s="222">
        <f>C63+F63+I63+L63-E63-H63-K63-N63</f>
        <v>-4</v>
      </c>
      <c r="T62" s="222">
        <f>3*O62+P62</f>
        <v>1</v>
      </c>
      <c r="U62" s="220">
        <f>RANK(AC62,$AC$60:$AC$66,1)</f>
        <v>4</v>
      </c>
      <c r="W62" s="219">
        <f>COUNTIF($D62:$M62,"○")</f>
        <v>0</v>
      </c>
      <c r="X62" s="219">
        <f>COUNTIF($D62:$M62,"△")</f>
        <v>1</v>
      </c>
      <c r="Y62" s="219">
        <f>COUNTIF($C62:$M62,"●")</f>
        <v>2</v>
      </c>
      <c r="Z62" s="219">
        <f>100*RANK(T62,$T$60:$T$66,0)</f>
        <v>400</v>
      </c>
      <c r="AA62" s="219">
        <f>10*RANK(S62,$S62:$S68,0)</f>
        <v>30</v>
      </c>
      <c r="AB62" s="219">
        <f>RANK(R62,$R$60:$R$66,0)</f>
        <v>2</v>
      </c>
      <c r="AC62" s="219">
        <f>SUM(Z62:AB62)</f>
        <v>432</v>
      </c>
    </row>
    <row r="63" spans="2:40" ht="13.5" customHeight="1" x14ac:dyDescent="0.15">
      <c r="B63" s="226"/>
      <c r="C63" s="35">
        <f>H61</f>
        <v>1</v>
      </c>
      <c r="D63" s="36" t="s">
        <v>15</v>
      </c>
      <c r="E63" s="37">
        <f>F61</f>
        <v>1</v>
      </c>
      <c r="F63" s="35"/>
      <c r="G63" s="36"/>
      <c r="H63" s="37"/>
      <c r="I63" s="38">
        <v>0</v>
      </c>
      <c r="J63" s="36" t="s">
        <v>15</v>
      </c>
      <c r="K63" s="39">
        <v>2</v>
      </c>
      <c r="L63" s="40">
        <v>1</v>
      </c>
      <c r="M63" s="36" t="s">
        <v>15</v>
      </c>
      <c r="N63" s="39">
        <v>3</v>
      </c>
      <c r="O63" s="223"/>
      <c r="P63" s="223"/>
      <c r="Q63" s="223"/>
      <c r="R63" s="223"/>
      <c r="S63" s="223"/>
      <c r="T63" s="223"/>
      <c r="U63" s="221"/>
      <c r="W63" s="219"/>
      <c r="X63" s="219"/>
      <c r="Y63" s="219"/>
      <c r="Z63" s="219"/>
      <c r="AA63" s="219"/>
      <c r="AB63" s="219"/>
      <c r="AC63" s="219"/>
    </row>
    <row r="64" spans="2:40" ht="13.5" customHeight="1" x14ac:dyDescent="0.15">
      <c r="B64" s="225" t="s">
        <v>88</v>
      </c>
      <c r="C64" s="32"/>
      <c r="D64" s="33" t="str">
        <f>IF(C65="","",IF(C65&gt;E65,"○",IF(C65&lt;E65,"●","△")))</f>
        <v>●</v>
      </c>
      <c r="E64" s="34"/>
      <c r="F64" s="32"/>
      <c r="G64" s="33" t="str">
        <f>IF(F65="","",IF(F65&gt;H65,"○",IF(F65&lt;H65,"●","△")))</f>
        <v>○</v>
      </c>
      <c r="H64" s="34"/>
      <c r="I64" s="32"/>
      <c r="J64" s="33" t="str">
        <f>IF(I65="","",IF(I65&gt;K65,"○",IF(I65&lt;K65,"●","△")))</f>
        <v/>
      </c>
      <c r="K64" s="34"/>
      <c r="L64" s="33"/>
      <c r="M64" s="33" t="str">
        <f>IF(L65="","",IF(L65&gt;N65,"○",IF(L65&lt;N65,"●","△")))</f>
        <v>●</v>
      </c>
      <c r="N64" s="34"/>
      <c r="O64" s="222">
        <f>W64</f>
        <v>1</v>
      </c>
      <c r="P64" s="222">
        <f>X64</f>
        <v>0</v>
      </c>
      <c r="Q64" s="222">
        <f>Y64</f>
        <v>2</v>
      </c>
      <c r="R64" s="222">
        <f>C65+F65+I65+L65</f>
        <v>2</v>
      </c>
      <c r="S64" s="222">
        <f>C65+F65+I65+L65-E65-H65-K65-N65</f>
        <v>0</v>
      </c>
      <c r="T64" s="222">
        <f>3*O64+P64</f>
        <v>3</v>
      </c>
      <c r="U64" s="220">
        <f>RANK(AC64,$AC$60:$AC$66,1)</f>
        <v>3</v>
      </c>
      <c r="W64" s="219">
        <f>COUNTIF($D64:$M64,"○")</f>
        <v>1</v>
      </c>
      <c r="X64" s="219">
        <f>COUNTIF($D64:$M64,"△")</f>
        <v>0</v>
      </c>
      <c r="Y64" s="219">
        <f>COUNTIF($C64:$M64,"●")</f>
        <v>2</v>
      </c>
      <c r="Z64" s="219">
        <f>100*RANK(T64,$T$60:$T$66,0)</f>
        <v>300</v>
      </c>
      <c r="AA64" s="219">
        <f>10*RANK(S64,$S64:$S71,0)</f>
        <v>20</v>
      </c>
      <c r="AB64" s="219">
        <f>RANK(R64,$R$60:$R$66,0)</f>
        <v>2</v>
      </c>
      <c r="AC64" s="219">
        <f>SUM(Z64:AB64)</f>
        <v>322</v>
      </c>
    </row>
    <row r="65" spans="2:29" ht="13.5" customHeight="1" x14ac:dyDescent="0.15">
      <c r="B65" s="226"/>
      <c r="C65" s="35">
        <f>K61</f>
        <v>0</v>
      </c>
      <c r="D65" s="36" t="s">
        <v>15</v>
      </c>
      <c r="E65" s="37">
        <f>I61</f>
        <v>1</v>
      </c>
      <c r="F65" s="35">
        <f>K63</f>
        <v>2</v>
      </c>
      <c r="G65" s="36" t="s">
        <v>15</v>
      </c>
      <c r="H65" s="37">
        <f>I63</f>
        <v>0</v>
      </c>
      <c r="I65" s="35"/>
      <c r="J65" s="36"/>
      <c r="K65" s="37"/>
      <c r="L65" s="40">
        <v>0</v>
      </c>
      <c r="M65" s="36" t="s">
        <v>15</v>
      </c>
      <c r="N65" s="39">
        <v>1</v>
      </c>
      <c r="O65" s="223"/>
      <c r="P65" s="223"/>
      <c r="Q65" s="223"/>
      <c r="R65" s="223"/>
      <c r="S65" s="223"/>
      <c r="T65" s="223"/>
      <c r="U65" s="221"/>
      <c r="W65" s="219"/>
      <c r="X65" s="219"/>
      <c r="Y65" s="219"/>
      <c r="Z65" s="219"/>
      <c r="AA65" s="219"/>
      <c r="AB65" s="219"/>
      <c r="AC65" s="219"/>
    </row>
    <row r="66" spans="2:29" ht="13.5" customHeight="1" x14ac:dyDescent="0.15">
      <c r="B66" s="225" t="s">
        <v>89</v>
      </c>
      <c r="C66" s="32"/>
      <c r="D66" s="33" t="str">
        <f>IF(C67="","",IF(C67&gt;E67,"○",IF(C67&lt;E67,"●","△")))</f>
        <v>○</v>
      </c>
      <c r="E66" s="34"/>
      <c r="F66" s="32"/>
      <c r="G66" s="33" t="str">
        <f>IF(F67="","",IF(F67&gt;H67,"○",IF(F67&lt;H67,"●","△")))</f>
        <v>○</v>
      </c>
      <c r="H66" s="34"/>
      <c r="I66" s="32"/>
      <c r="J66" s="33" t="str">
        <f>IF(I67="","",IF(I67&gt;K67,"○",IF(I67&lt;K67,"●","△")))</f>
        <v>○</v>
      </c>
      <c r="K66" s="34"/>
      <c r="L66" s="33"/>
      <c r="M66" s="33" t="str">
        <f>IF(L67="","",IF(L67&gt;N67,"○",IF(L67&lt;N67,"●","△")))</f>
        <v/>
      </c>
      <c r="N66" s="34"/>
      <c r="O66" s="222">
        <f>W66</f>
        <v>3</v>
      </c>
      <c r="P66" s="222">
        <f>X66</f>
        <v>0</v>
      </c>
      <c r="Q66" s="222">
        <f>Y66</f>
        <v>0</v>
      </c>
      <c r="R66" s="222">
        <f>C67+F67+I67+L67</f>
        <v>8</v>
      </c>
      <c r="S66" s="222">
        <f>C67+F67+I67+L67-E67-H67-K67-N67</f>
        <v>7</v>
      </c>
      <c r="T66" s="222">
        <f>3*O66+P66</f>
        <v>9</v>
      </c>
      <c r="U66" s="220">
        <f>RANK(AC66,$AC$60:$AC$66,1)</f>
        <v>1</v>
      </c>
      <c r="W66" s="219">
        <f>COUNTIF($D66:$M66,"○")</f>
        <v>3</v>
      </c>
      <c r="X66" s="219">
        <f>COUNTIF($D66:$M66,"△")</f>
        <v>0</v>
      </c>
      <c r="Y66" s="219">
        <f>COUNTIF($C66:$M66,"●")</f>
        <v>0</v>
      </c>
      <c r="Z66" s="219">
        <f>100*RANK(T66,$T$60:$T$66,0)</f>
        <v>100</v>
      </c>
      <c r="AA66" s="219">
        <f>10*RANK(S66,$S66:$S73,0)</f>
        <v>10</v>
      </c>
      <c r="AB66" s="219">
        <f>RANK(R66,$R$60:$R$66,0)</f>
        <v>1</v>
      </c>
      <c r="AC66" s="219">
        <f>SUM(Z66:AB66)</f>
        <v>111</v>
      </c>
    </row>
    <row r="67" spans="2:29" ht="13.5" customHeight="1" x14ac:dyDescent="0.15">
      <c r="B67" s="226"/>
      <c r="C67" s="35">
        <f>N61</f>
        <v>4</v>
      </c>
      <c r="D67" s="36" t="s">
        <v>7</v>
      </c>
      <c r="E67" s="37">
        <f>L61</f>
        <v>0</v>
      </c>
      <c r="F67" s="35">
        <f>N63</f>
        <v>3</v>
      </c>
      <c r="G67" s="36" t="s">
        <v>7</v>
      </c>
      <c r="H67" s="37">
        <f>L63</f>
        <v>1</v>
      </c>
      <c r="I67" s="35">
        <f>N65</f>
        <v>1</v>
      </c>
      <c r="J67" s="36" t="s">
        <v>7</v>
      </c>
      <c r="K67" s="37">
        <f>L65</f>
        <v>0</v>
      </c>
      <c r="L67" s="35"/>
      <c r="M67" s="36"/>
      <c r="N67" s="37"/>
      <c r="O67" s="223"/>
      <c r="P67" s="223"/>
      <c r="Q67" s="223"/>
      <c r="R67" s="223"/>
      <c r="S67" s="223"/>
      <c r="T67" s="223"/>
      <c r="U67" s="221"/>
      <c r="W67" s="219"/>
      <c r="X67" s="219"/>
      <c r="Y67" s="219"/>
      <c r="Z67" s="219"/>
      <c r="AA67" s="219"/>
      <c r="AB67" s="219"/>
      <c r="AC67" s="219"/>
    </row>
    <row r="68" spans="2:29" ht="6" customHeight="1" x14ac:dyDescent="0.1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9"/>
    </row>
    <row r="69" spans="2:29" ht="22.5" customHeight="1" x14ac:dyDescent="0.15">
      <c r="B69" s="230" t="s">
        <v>90</v>
      </c>
      <c r="C69" s="230"/>
      <c r="D69" s="230"/>
      <c r="E69" s="230"/>
      <c r="F69" s="230"/>
      <c r="G69" s="230"/>
      <c r="H69" s="230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9"/>
    </row>
    <row r="70" spans="2:29" ht="16.5" customHeight="1" x14ac:dyDescent="0.15">
      <c r="B70" s="30" t="s">
        <v>22</v>
      </c>
      <c r="C70" s="227" t="str">
        <f>B71</f>
        <v>帯解都南東市FC</v>
      </c>
      <c r="D70" s="228"/>
      <c r="E70" s="229"/>
      <c r="F70" s="227" t="str">
        <f>B73</f>
        <v>ハヤマ</v>
      </c>
      <c r="G70" s="228"/>
      <c r="H70" s="229"/>
      <c r="I70" s="227">
        <f>B75</f>
        <v>0</v>
      </c>
      <c r="J70" s="228"/>
      <c r="K70" s="229"/>
      <c r="L70" s="227" t="str">
        <f>B77</f>
        <v>エボルシオン徳島</v>
      </c>
      <c r="M70" s="228"/>
      <c r="N70" s="229"/>
      <c r="O70" s="45" t="s">
        <v>1</v>
      </c>
      <c r="P70" s="45" t="s">
        <v>2</v>
      </c>
      <c r="Q70" s="45" t="s">
        <v>21</v>
      </c>
      <c r="R70" s="45" t="s">
        <v>16</v>
      </c>
      <c r="S70" s="31" t="s">
        <v>3</v>
      </c>
      <c r="T70" s="31" t="s">
        <v>4</v>
      </c>
      <c r="U70" s="45" t="s">
        <v>5</v>
      </c>
    </row>
    <row r="71" spans="2:29" ht="13.5" customHeight="1" x14ac:dyDescent="0.15">
      <c r="B71" s="225" t="s">
        <v>91</v>
      </c>
      <c r="C71" s="32"/>
      <c r="D71" s="33" t="str">
        <f>IF(C72="","",IF(C72&gt;E72,"○",IF(C72&lt;E72,"●","△")))</f>
        <v/>
      </c>
      <c r="E71" s="34"/>
      <c r="F71" s="32"/>
      <c r="G71" s="33" t="str">
        <f>IF(F72="","",IF(F72&gt;H72,"○",IF(F72&lt;H72,"●","△")))</f>
        <v>●</v>
      </c>
      <c r="H71" s="34"/>
      <c r="I71" s="32"/>
      <c r="J71" s="33" t="str">
        <f>IF(I72="","",IF(I72&gt;K72,"○",IF(I72&lt;K72,"●","△")))</f>
        <v>○</v>
      </c>
      <c r="K71" s="34"/>
      <c r="L71" s="33"/>
      <c r="M71" s="33" t="str">
        <f>IF(L72="","",IF(L72&gt;N72,"○",IF(L72&lt;N72,"●","△")))</f>
        <v>●</v>
      </c>
      <c r="N71" s="34"/>
      <c r="O71" s="222">
        <f>W71</f>
        <v>1</v>
      </c>
      <c r="P71" s="222">
        <f>X71</f>
        <v>0</v>
      </c>
      <c r="Q71" s="222">
        <f>Y71</f>
        <v>2</v>
      </c>
      <c r="R71" s="222">
        <f>C72+F72+I72+L72</f>
        <v>5</v>
      </c>
      <c r="S71" s="222">
        <f>C72+F72+I72+L72-E72-H72-K72-N72</f>
        <v>-1</v>
      </c>
      <c r="T71" s="222">
        <f>3*O71+P71</f>
        <v>3</v>
      </c>
      <c r="U71" s="220">
        <f>RANK(AC71,$AC$71:$AC$77,1)</f>
        <v>3</v>
      </c>
      <c r="W71" s="219">
        <f>COUNTIF($D71:$M71,"○")</f>
        <v>1</v>
      </c>
      <c r="X71" s="219">
        <f>COUNTIF($D71:$M71,"△")</f>
        <v>0</v>
      </c>
      <c r="Y71" s="219">
        <f>COUNTIF($C71:$M71,"●")</f>
        <v>2</v>
      </c>
      <c r="Z71" s="219">
        <f>100*RANK(T71,$T$71:$T$77,0)</f>
        <v>300</v>
      </c>
      <c r="AA71" s="219">
        <f>10*RANK(S71,$S71:$S77,0)</f>
        <v>30</v>
      </c>
      <c r="AB71" s="219">
        <f>RANK(R71,$R$71:$R$77,0)</f>
        <v>3</v>
      </c>
      <c r="AC71" s="219">
        <f>SUM(Z71:AB71)</f>
        <v>333</v>
      </c>
    </row>
    <row r="72" spans="2:29" ht="13.5" customHeight="1" x14ac:dyDescent="0.15">
      <c r="B72" s="226"/>
      <c r="C72" s="35"/>
      <c r="D72" s="36"/>
      <c r="E72" s="37"/>
      <c r="F72" s="38">
        <v>0</v>
      </c>
      <c r="G72" s="36" t="s">
        <v>15</v>
      </c>
      <c r="H72" s="39">
        <v>2</v>
      </c>
      <c r="I72" s="38">
        <v>5</v>
      </c>
      <c r="J72" s="36" t="s">
        <v>15</v>
      </c>
      <c r="K72" s="39">
        <v>0</v>
      </c>
      <c r="L72" s="40">
        <v>0</v>
      </c>
      <c r="M72" s="36" t="s">
        <v>15</v>
      </c>
      <c r="N72" s="39">
        <v>4</v>
      </c>
      <c r="O72" s="223"/>
      <c r="P72" s="223"/>
      <c r="Q72" s="223"/>
      <c r="R72" s="223"/>
      <c r="S72" s="223"/>
      <c r="T72" s="223"/>
      <c r="U72" s="221"/>
      <c r="W72" s="219"/>
      <c r="X72" s="219"/>
      <c r="Y72" s="219"/>
      <c r="Z72" s="219"/>
      <c r="AA72" s="219"/>
      <c r="AB72" s="219"/>
      <c r="AC72" s="219"/>
    </row>
    <row r="73" spans="2:29" ht="13.5" customHeight="1" x14ac:dyDescent="0.15">
      <c r="B73" s="225" t="s">
        <v>92</v>
      </c>
      <c r="C73" s="32"/>
      <c r="D73" s="33" t="str">
        <f>IF(C74="","",IF(C74&gt;E74,"○",IF(C74&lt;E74,"●","△")))</f>
        <v>○</v>
      </c>
      <c r="E73" s="34"/>
      <c r="F73" s="32"/>
      <c r="G73" s="33" t="str">
        <f>IF(F74="","",IF(F74&gt;H74,"○",IF(F74&lt;H74,"●","△")))</f>
        <v/>
      </c>
      <c r="H73" s="34"/>
      <c r="I73" s="32"/>
      <c r="J73" s="33" t="str">
        <f>IF(I74="","",IF(I74&gt;K74,"○",IF(I74&lt;K74,"●","△")))</f>
        <v>○</v>
      </c>
      <c r="K73" s="34"/>
      <c r="L73" s="33"/>
      <c r="M73" s="33" t="str">
        <f>IF(L74="","",IF(L74&gt;N74,"○",IF(L74&lt;N74,"●","△")))</f>
        <v>△</v>
      </c>
      <c r="N73" s="34"/>
      <c r="O73" s="222">
        <f>W73</f>
        <v>2</v>
      </c>
      <c r="P73" s="222">
        <f>X73</f>
        <v>1</v>
      </c>
      <c r="Q73" s="222">
        <f>Y73</f>
        <v>0</v>
      </c>
      <c r="R73" s="222">
        <f>C74+F74+I74+L74</f>
        <v>8</v>
      </c>
      <c r="S73" s="222">
        <f>C74+F74+I74+L74-E74-H74-K74-N74</f>
        <v>7</v>
      </c>
      <c r="T73" s="222">
        <f>3*O73+P73</f>
        <v>7</v>
      </c>
      <c r="U73" s="220">
        <f>RANK(AC73,$AC$71:$AC$77,1)</f>
        <v>2</v>
      </c>
      <c r="W73" s="219">
        <f>COUNTIF($D73:$M73,"○")</f>
        <v>2</v>
      </c>
      <c r="X73" s="219">
        <f>COUNTIF($D73:$M73,"△")</f>
        <v>1</v>
      </c>
      <c r="Y73" s="219">
        <f>COUNTIF($C73:$M73,"●")</f>
        <v>0</v>
      </c>
      <c r="Z73" s="219">
        <f>100*RANK(T73,$T$71:$T$77,0)</f>
        <v>100</v>
      </c>
      <c r="AA73" s="219">
        <f>10*RANK(S73,$S73:$S80,0)</f>
        <v>20</v>
      </c>
      <c r="AB73" s="219">
        <f>RANK(R73,$R$71:$R$77,0)</f>
        <v>2</v>
      </c>
      <c r="AC73" s="219">
        <f>SUM(Z73:AB73)</f>
        <v>122</v>
      </c>
    </row>
    <row r="74" spans="2:29" ht="13.5" customHeight="1" x14ac:dyDescent="0.15">
      <c r="B74" s="226"/>
      <c r="C74" s="35">
        <f>H72</f>
        <v>2</v>
      </c>
      <c r="D74" s="36" t="s">
        <v>15</v>
      </c>
      <c r="E74" s="37">
        <f>F72</f>
        <v>0</v>
      </c>
      <c r="F74" s="35"/>
      <c r="G74" s="36"/>
      <c r="H74" s="37"/>
      <c r="I74" s="38">
        <v>5</v>
      </c>
      <c r="J74" s="36" t="s">
        <v>15</v>
      </c>
      <c r="K74" s="39">
        <v>0</v>
      </c>
      <c r="L74" s="40">
        <v>1</v>
      </c>
      <c r="M74" s="36" t="s">
        <v>15</v>
      </c>
      <c r="N74" s="39">
        <v>1</v>
      </c>
      <c r="O74" s="223"/>
      <c r="P74" s="223"/>
      <c r="Q74" s="223"/>
      <c r="R74" s="223"/>
      <c r="S74" s="223"/>
      <c r="T74" s="223"/>
      <c r="U74" s="221"/>
      <c r="W74" s="219"/>
      <c r="X74" s="219"/>
      <c r="Y74" s="219"/>
      <c r="Z74" s="219"/>
      <c r="AA74" s="219"/>
      <c r="AB74" s="219"/>
      <c r="AC74" s="219"/>
    </row>
    <row r="75" spans="2:29" ht="13.5" customHeight="1" x14ac:dyDescent="0.15">
      <c r="B75" s="225"/>
      <c r="C75" s="32"/>
      <c r="D75" s="33" t="str">
        <f>IF(C76="","",IF(C76&gt;E76,"○",IF(C76&lt;E76,"●","△")))</f>
        <v>●</v>
      </c>
      <c r="E75" s="34"/>
      <c r="F75" s="32"/>
      <c r="G75" s="33" t="str">
        <f>IF(F76="","",IF(F76&gt;H76,"○",IF(F76&lt;H76,"●","△")))</f>
        <v>●</v>
      </c>
      <c r="H75" s="34"/>
      <c r="I75" s="32"/>
      <c r="J75" s="33" t="str">
        <f>IF(I76="","",IF(I76&gt;K76,"○",IF(I76&lt;K76,"●","△")))</f>
        <v/>
      </c>
      <c r="K75" s="34"/>
      <c r="L75" s="33"/>
      <c r="M75" s="33" t="str">
        <f>IF(L76="","",IF(L76&gt;N76,"○",IF(L76&lt;N76,"●","△")))</f>
        <v>●</v>
      </c>
      <c r="N75" s="34"/>
      <c r="O75" s="222">
        <f>W75</f>
        <v>0</v>
      </c>
      <c r="P75" s="222">
        <f>X75</f>
        <v>0</v>
      </c>
      <c r="Q75" s="222">
        <f>Y75</f>
        <v>3</v>
      </c>
      <c r="R75" s="222">
        <f>C76+F76+I76+L76</f>
        <v>0</v>
      </c>
      <c r="S75" s="222">
        <f>C76+F76+I76+L76-E76-H76-K76-N76</f>
        <v>-15</v>
      </c>
      <c r="T75" s="222">
        <f>3*O75+P75</f>
        <v>0</v>
      </c>
      <c r="U75" s="220">
        <f>RANK(AC75,$AC$71:$AC$77,1)</f>
        <v>4</v>
      </c>
      <c r="W75" s="219">
        <f>COUNTIF($D75:$M75,"○")</f>
        <v>0</v>
      </c>
      <c r="X75" s="219">
        <f>COUNTIF($D75:$M75,"△")</f>
        <v>0</v>
      </c>
      <c r="Y75" s="219">
        <f>COUNTIF($C75:$M75,"●")</f>
        <v>3</v>
      </c>
      <c r="Z75" s="219">
        <f>100*RANK(T75,$T$71:$T$77,0)</f>
        <v>400</v>
      </c>
      <c r="AA75" s="219">
        <f>10*RANK(S75,$S75:$S82,0)</f>
        <v>30</v>
      </c>
      <c r="AB75" s="219">
        <f>RANK(R75,$R$71:$R$77,0)</f>
        <v>4</v>
      </c>
      <c r="AC75" s="219">
        <f>SUM(Z75:AB75)</f>
        <v>434</v>
      </c>
    </row>
    <row r="76" spans="2:29" ht="13.5" customHeight="1" x14ac:dyDescent="0.15">
      <c r="B76" s="226"/>
      <c r="C76" s="35">
        <f>K72</f>
        <v>0</v>
      </c>
      <c r="D76" s="36" t="s">
        <v>15</v>
      </c>
      <c r="E76" s="37">
        <f>I72</f>
        <v>5</v>
      </c>
      <c r="F76" s="35">
        <f>K74</f>
        <v>0</v>
      </c>
      <c r="G76" s="36" t="s">
        <v>15</v>
      </c>
      <c r="H76" s="37">
        <f>I74</f>
        <v>5</v>
      </c>
      <c r="I76" s="35"/>
      <c r="J76" s="36"/>
      <c r="K76" s="37"/>
      <c r="L76" s="40">
        <v>0</v>
      </c>
      <c r="M76" s="36" t="s">
        <v>15</v>
      </c>
      <c r="N76" s="39">
        <v>5</v>
      </c>
      <c r="O76" s="223"/>
      <c r="P76" s="223"/>
      <c r="Q76" s="223"/>
      <c r="R76" s="223"/>
      <c r="S76" s="223"/>
      <c r="T76" s="223"/>
      <c r="U76" s="221"/>
      <c r="W76" s="219"/>
      <c r="X76" s="219"/>
      <c r="Y76" s="219"/>
      <c r="Z76" s="219"/>
      <c r="AA76" s="219"/>
      <c r="AB76" s="219"/>
      <c r="AC76" s="219"/>
    </row>
    <row r="77" spans="2:29" ht="13.5" customHeight="1" x14ac:dyDescent="0.15">
      <c r="B77" s="225" t="s">
        <v>93</v>
      </c>
      <c r="C77" s="32"/>
      <c r="D77" s="33" t="str">
        <f>IF(C78="","",IF(C78&gt;E78,"○",IF(C78&lt;E78,"●","△")))</f>
        <v>○</v>
      </c>
      <c r="E77" s="34"/>
      <c r="F77" s="32"/>
      <c r="G77" s="33" t="str">
        <f>IF(F78="","",IF(F78&gt;H78,"○",IF(F78&lt;H78,"●","△")))</f>
        <v>△</v>
      </c>
      <c r="H77" s="34"/>
      <c r="I77" s="32"/>
      <c r="J77" s="33" t="str">
        <f>IF(I78="","",IF(I78&gt;K78,"○",IF(I78&lt;K78,"●","△")))</f>
        <v>○</v>
      </c>
      <c r="K77" s="34"/>
      <c r="L77" s="33"/>
      <c r="M77" s="33" t="str">
        <f>IF(L78="","",IF(L78&gt;N78,"○",IF(L78&lt;N78,"●","△")))</f>
        <v/>
      </c>
      <c r="N77" s="34"/>
      <c r="O77" s="222">
        <f>W77</f>
        <v>2</v>
      </c>
      <c r="P77" s="222">
        <f>X77</f>
        <v>1</v>
      </c>
      <c r="Q77" s="222">
        <f>Y77</f>
        <v>0</v>
      </c>
      <c r="R77" s="222">
        <f>C78+F78+I78+L78</f>
        <v>10</v>
      </c>
      <c r="S77" s="222">
        <f>C78+F78+I78+L78-E78-H78-K78-N78</f>
        <v>9</v>
      </c>
      <c r="T77" s="222">
        <f>3*O77+P77</f>
        <v>7</v>
      </c>
      <c r="U77" s="220">
        <f>RANK(AC77,$AC$71:$AC$77,1)</f>
        <v>1</v>
      </c>
      <c r="W77" s="219">
        <f>COUNTIF($D77:$M77,"○")</f>
        <v>2</v>
      </c>
      <c r="X77" s="219">
        <f>COUNTIF($D77:$M77,"△")</f>
        <v>1</v>
      </c>
      <c r="Y77" s="219">
        <f>COUNTIF($C77:$M77,"●")</f>
        <v>0</v>
      </c>
      <c r="Z77" s="219">
        <f>100*RANK(T77,$T$71:$T$77,0)</f>
        <v>100</v>
      </c>
      <c r="AA77" s="219">
        <f>10*RANK(S77,$S77:$S84,0)</f>
        <v>10</v>
      </c>
      <c r="AB77" s="219">
        <f>RANK(R77,$R$71:$R$77,0)</f>
        <v>1</v>
      </c>
      <c r="AC77" s="219">
        <f>SUM(Z77:AB77)</f>
        <v>111</v>
      </c>
    </row>
    <row r="78" spans="2:29" ht="13.5" customHeight="1" x14ac:dyDescent="0.15">
      <c r="B78" s="226"/>
      <c r="C78" s="35">
        <f>N72</f>
        <v>4</v>
      </c>
      <c r="D78" s="36" t="s">
        <v>7</v>
      </c>
      <c r="E78" s="37">
        <f>L72</f>
        <v>0</v>
      </c>
      <c r="F78" s="35">
        <f>N74</f>
        <v>1</v>
      </c>
      <c r="G78" s="36" t="s">
        <v>7</v>
      </c>
      <c r="H78" s="37">
        <f>L74</f>
        <v>1</v>
      </c>
      <c r="I78" s="35">
        <f>N76</f>
        <v>5</v>
      </c>
      <c r="J78" s="36" t="s">
        <v>7</v>
      </c>
      <c r="K78" s="37">
        <f>L76</f>
        <v>0</v>
      </c>
      <c r="L78" s="35"/>
      <c r="M78" s="36"/>
      <c r="N78" s="37"/>
      <c r="O78" s="223"/>
      <c r="P78" s="223"/>
      <c r="Q78" s="223"/>
      <c r="R78" s="223"/>
      <c r="S78" s="223"/>
      <c r="T78" s="223"/>
      <c r="U78" s="221"/>
      <c r="W78" s="219"/>
      <c r="X78" s="219"/>
      <c r="Y78" s="219"/>
      <c r="Z78" s="219"/>
      <c r="AA78" s="219"/>
      <c r="AB78" s="219"/>
      <c r="AC78" s="219"/>
    </row>
    <row r="79" spans="2:29" ht="21" customHeight="1" x14ac:dyDescent="0.1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7"/>
      <c r="P79" s="87"/>
      <c r="Q79" s="87"/>
      <c r="R79" s="87"/>
      <c r="S79" s="87"/>
      <c r="T79" s="87"/>
      <c r="U79" s="88"/>
      <c r="W79" s="11"/>
      <c r="X79" s="11"/>
      <c r="Y79" s="11"/>
      <c r="Z79" s="11"/>
      <c r="AA79" s="11"/>
      <c r="AB79" s="11"/>
      <c r="AC79" s="11"/>
    </row>
    <row r="80" spans="2:29" ht="27.75" customHeight="1" x14ac:dyDescent="0.15">
      <c r="B80" s="230" t="s">
        <v>94</v>
      </c>
      <c r="C80" s="230"/>
      <c r="D80" s="230"/>
      <c r="E80" s="230"/>
      <c r="F80" s="230"/>
      <c r="G80" s="230"/>
      <c r="H80" s="230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9"/>
    </row>
    <row r="81" spans="1:29" ht="15.75" customHeight="1" x14ac:dyDescent="0.15">
      <c r="B81" s="30" t="s">
        <v>23</v>
      </c>
      <c r="C81" s="227" t="str">
        <f>B82</f>
        <v>辰市FC</v>
      </c>
      <c r="D81" s="228"/>
      <c r="E81" s="229"/>
      <c r="F81" s="227" t="str">
        <f>B84</f>
        <v>奈良セレソンJSC</v>
      </c>
      <c r="G81" s="228"/>
      <c r="H81" s="229"/>
      <c r="I81" s="227" t="str">
        <f>B86</f>
        <v>京都伏見JSC</v>
      </c>
      <c r="J81" s="228"/>
      <c r="K81" s="229"/>
      <c r="L81" s="227" t="str">
        <f>B88</f>
        <v>明和・NFAｊｒ</v>
      </c>
      <c r="M81" s="228"/>
      <c r="N81" s="229"/>
      <c r="O81" s="45" t="s">
        <v>1</v>
      </c>
      <c r="P81" s="45" t="s">
        <v>2</v>
      </c>
      <c r="Q81" s="45" t="s">
        <v>21</v>
      </c>
      <c r="R81" s="45" t="s">
        <v>16</v>
      </c>
      <c r="S81" s="31" t="s">
        <v>3</v>
      </c>
      <c r="T81" s="31" t="s">
        <v>4</v>
      </c>
      <c r="U81" s="45" t="s">
        <v>5</v>
      </c>
    </row>
    <row r="82" spans="1:29" ht="13.5" customHeight="1" x14ac:dyDescent="0.15">
      <c r="B82" s="225" t="s">
        <v>95</v>
      </c>
      <c r="C82" s="32"/>
      <c r="D82" s="33" t="str">
        <f>IF(C83="","",IF(C83&gt;E83,"○",IF(C83&lt;E83,"●","△")))</f>
        <v/>
      </c>
      <c r="E82" s="34"/>
      <c r="F82" s="32"/>
      <c r="G82" s="33" t="str">
        <f>IF(F83="","",IF(F83&gt;H83,"○",IF(F83&lt;H83,"●","△")))</f>
        <v>●</v>
      </c>
      <c r="H82" s="34"/>
      <c r="I82" s="32"/>
      <c r="J82" s="33" t="str">
        <f>IF(I83="","",IF(I83&gt;K83,"○",IF(I83&lt;K83,"●","△")))</f>
        <v>○</v>
      </c>
      <c r="K82" s="34"/>
      <c r="L82" s="33"/>
      <c r="M82" s="33" t="str">
        <f>IF(L83="","",IF(L83&gt;N83,"○",IF(L83&lt;N83,"●","△")))</f>
        <v>●</v>
      </c>
      <c r="N82" s="34"/>
      <c r="O82" s="222">
        <f>W82</f>
        <v>1</v>
      </c>
      <c r="P82" s="222">
        <f>X82</f>
        <v>0</v>
      </c>
      <c r="Q82" s="222">
        <f>Y82</f>
        <v>2</v>
      </c>
      <c r="R82" s="222">
        <f>C83+F83+I83+L83</f>
        <v>5</v>
      </c>
      <c r="S82" s="222">
        <f>C83+F83+I83+L83-E83-H83-K83-N83</f>
        <v>-7</v>
      </c>
      <c r="T82" s="222">
        <f>3*O82+P82</f>
        <v>3</v>
      </c>
      <c r="U82" s="220">
        <f>RANK(AC82,$AC$82:$AC$88,1)</f>
        <v>3</v>
      </c>
      <c r="W82" s="219">
        <f>COUNTIF($D82:$M82,"○")</f>
        <v>1</v>
      </c>
      <c r="X82" s="219">
        <f>COUNTIF($D82:$M82,"△")</f>
        <v>0</v>
      </c>
      <c r="Y82" s="219">
        <f>COUNTIF($C82:$M82,"●")</f>
        <v>2</v>
      </c>
      <c r="Z82" s="219">
        <f>100*RANK(T82,$T$82:$T$88,0)</f>
        <v>300</v>
      </c>
      <c r="AA82" s="219">
        <f>10*RANK(S82,$S$82:$S$88,0)</f>
        <v>30</v>
      </c>
      <c r="AB82" s="219">
        <f>RANK(R82,$R$82:$R$88,0)</f>
        <v>2</v>
      </c>
      <c r="AC82" s="219">
        <f>SUM(Z82:AB82)</f>
        <v>332</v>
      </c>
    </row>
    <row r="83" spans="1:29" ht="13.5" customHeight="1" x14ac:dyDescent="0.15">
      <c r="B83" s="226"/>
      <c r="C83" s="35"/>
      <c r="D83" s="36"/>
      <c r="E83" s="37"/>
      <c r="F83" s="38">
        <v>0</v>
      </c>
      <c r="G83" s="36" t="s">
        <v>15</v>
      </c>
      <c r="H83" s="39">
        <v>5</v>
      </c>
      <c r="I83" s="38">
        <v>5</v>
      </c>
      <c r="J83" s="36" t="s">
        <v>15</v>
      </c>
      <c r="K83" s="39">
        <v>0</v>
      </c>
      <c r="L83" s="40">
        <v>0</v>
      </c>
      <c r="M83" s="36" t="s">
        <v>15</v>
      </c>
      <c r="N83" s="39">
        <v>7</v>
      </c>
      <c r="O83" s="223"/>
      <c r="P83" s="223"/>
      <c r="Q83" s="223"/>
      <c r="R83" s="223"/>
      <c r="S83" s="223"/>
      <c r="T83" s="223"/>
      <c r="U83" s="221"/>
      <c r="W83" s="219"/>
      <c r="X83" s="219"/>
      <c r="Y83" s="219"/>
      <c r="Z83" s="219"/>
      <c r="AA83" s="219"/>
      <c r="AB83" s="219"/>
      <c r="AC83" s="219"/>
    </row>
    <row r="84" spans="1:29" ht="13.5" customHeight="1" x14ac:dyDescent="0.15">
      <c r="B84" s="225" t="s">
        <v>102</v>
      </c>
      <c r="C84" s="32"/>
      <c r="D84" s="33" t="str">
        <f>IF(C85="","",IF(C85&gt;E85,"○",IF(C85&lt;E85,"●","△")))</f>
        <v>△</v>
      </c>
      <c r="E84" s="34"/>
      <c r="F84" s="32"/>
      <c r="G84" s="33" t="str">
        <f>IF(F85="","",IF(F85&gt;H85,"○",IF(F85&lt;H85,"●","△")))</f>
        <v/>
      </c>
      <c r="H84" s="34"/>
      <c r="I84" s="32"/>
      <c r="J84" s="33" t="str">
        <f>IF(I85="","",IF(I85&gt;K85,"○",IF(I85&lt;K85,"●","△")))</f>
        <v>○</v>
      </c>
      <c r="K84" s="34"/>
      <c r="L84" s="33"/>
      <c r="M84" s="33" t="str">
        <f>IF(L85="","",IF(L85&gt;N85,"○",IF(L85&lt;N85,"●","△")))</f>
        <v>●</v>
      </c>
      <c r="N84" s="34"/>
      <c r="O84" s="222">
        <f>W84</f>
        <v>1</v>
      </c>
      <c r="P84" s="222">
        <f>X84</f>
        <v>1</v>
      </c>
      <c r="Q84" s="222">
        <f>Y84</f>
        <v>1</v>
      </c>
      <c r="R84" s="222">
        <f>C85+F85+I85+L85</f>
        <v>5</v>
      </c>
      <c r="S84" s="222">
        <f>C85+F85+I85+L85-E85-H85-K85-N85</f>
        <v>3</v>
      </c>
      <c r="T84" s="222">
        <f>3*O84+P84</f>
        <v>4</v>
      </c>
      <c r="U84" s="220">
        <f>RANK(AC84,$AC$82:$AC$88,1)</f>
        <v>2</v>
      </c>
      <c r="W84" s="219">
        <f>COUNTIF($D84:$M84,"○")</f>
        <v>1</v>
      </c>
      <c r="X84" s="219">
        <f>COUNTIF($D84:$M84,"△")</f>
        <v>1</v>
      </c>
      <c r="Y84" s="219">
        <f>COUNTIF($C84:$M84,"●")</f>
        <v>1</v>
      </c>
      <c r="Z84" s="219">
        <f>100*RANK(T84,$T$82:$T$88,0)</f>
        <v>200</v>
      </c>
      <c r="AA84" s="219">
        <f>10*RANK(S84,$S$82:$S$88,0)</f>
        <v>20</v>
      </c>
      <c r="AB84" s="219">
        <f>RANK(R84,$R$82:$R$88,0)</f>
        <v>2</v>
      </c>
      <c r="AC84" s="219">
        <f>SUM(Z84:AB84)</f>
        <v>222</v>
      </c>
    </row>
    <row r="85" spans="1:29" ht="13.5" customHeight="1" x14ac:dyDescent="0.15">
      <c r="B85" s="226"/>
      <c r="C85" s="35">
        <v>0</v>
      </c>
      <c r="D85" s="36" t="s">
        <v>15</v>
      </c>
      <c r="E85" s="37">
        <f>F83</f>
        <v>0</v>
      </c>
      <c r="F85" s="35"/>
      <c r="G85" s="36"/>
      <c r="H85" s="37"/>
      <c r="I85" s="38">
        <v>5</v>
      </c>
      <c r="J85" s="36" t="s">
        <v>15</v>
      </c>
      <c r="K85" s="39">
        <v>0</v>
      </c>
      <c r="L85" s="40">
        <v>0</v>
      </c>
      <c r="M85" s="36" t="s">
        <v>15</v>
      </c>
      <c r="N85" s="39">
        <v>2</v>
      </c>
      <c r="O85" s="223"/>
      <c r="P85" s="223"/>
      <c r="Q85" s="223"/>
      <c r="R85" s="223"/>
      <c r="S85" s="223"/>
      <c r="T85" s="223"/>
      <c r="U85" s="221"/>
      <c r="W85" s="219"/>
      <c r="X85" s="219"/>
      <c r="Y85" s="219"/>
      <c r="Z85" s="219"/>
      <c r="AA85" s="219"/>
      <c r="AB85" s="219"/>
      <c r="AC85" s="219"/>
    </row>
    <row r="86" spans="1:29" ht="13.5" customHeight="1" x14ac:dyDescent="0.15">
      <c r="B86" s="225" t="s">
        <v>96</v>
      </c>
      <c r="C86" s="32"/>
      <c r="D86" s="33" t="str">
        <f>IF(C87="","",IF(C87&gt;E87,"○",IF(C87&lt;E87,"●","△")))</f>
        <v>●</v>
      </c>
      <c r="E86" s="34"/>
      <c r="F86" s="32"/>
      <c r="G86" s="33" t="str">
        <f>IF(F87="","",IF(F87&gt;H87,"○",IF(F87&lt;H87,"●","△")))</f>
        <v>●</v>
      </c>
      <c r="H86" s="34"/>
      <c r="I86" s="32"/>
      <c r="J86" s="33" t="str">
        <f>IF(I87="","",IF(I87&gt;K87,"○",IF(I87&lt;K87,"●","△")))</f>
        <v/>
      </c>
      <c r="K86" s="34"/>
      <c r="L86" s="33"/>
      <c r="M86" s="33" t="str">
        <f>IF(L87="","",IF(L87&gt;N87,"○",IF(L87&lt;N87,"●","△")))</f>
        <v>●</v>
      </c>
      <c r="N86" s="34"/>
      <c r="O86" s="222">
        <f>W86</f>
        <v>0</v>
      </c>
      <c r="P86" s="222">
        <f>X86</f>
        <v>0</v>
      </c>
      <c r="Q86" s="222">
        <f>Y86</f>
        <v>3</v>
      </c>
      <c r="R86" s="222">
        <f>C87+F87+I87+L87</f>
        <v>0</v>
      </c>
      <c r="S86" s="222">
        <f>C87+F87+I87+L87-E87-H87-K87-N87</f>
        <v>-15</v>
      </c>
      <c r="T86" s="222">
        <f>3*O86+P86</f>
        <v>0</v>
      </c>
      <c r="U86" s="220">
        <f>RANK(AC86,$AC$82:$AC$88,1)</f>
        <v>4</v>
      </c>
      <c r="W86" s="219">
        <f>COUNTIF($D86:$M86,"○")</f>
        <v>0</v>
      </c>
      <c r="X86" s="219">
        <f>COUNTIF($D86:$M86,"△")</f>
        <v>0</v>
      </c>
      <c r="Y86" s="219">
        <f>COUNTIF($C86:$M86,"●")</f>
        <v>3</v>
      </c>
      <c r="Z86" s="219">
        <f>100*RANK(T86,$T$82:$T$88,0)</f>
        <v>400</v>
      </c>
      <c r="AA86" s="219">
        <f>10*RANK(S86,$S$82:$S$88,0)</f>
        <v>40</v>
      </c>
      <c r="AB86" s="219">
        <f>RANK(R86,$R$82:$R$88,0)</f>
        <v>4</v>
      </c>
      <c r="AC86" s="219">
        <f>SUM(Z86:AB86)</f>
        <v>444</v>
      </c>
    </row>
    <row r="87" spans="1:29" ht="13.5" customHeight="1" x14ac:dyDescent="0.15">
      <c r="B87" s="226"/>
      <c r="C87" s="35">
        <f>K83</f>
        <v>0</v>
      </c>
      <c r="D87" s="36" t="s">
        <v>15</v>
      </c>
      <c r="E87" s="37">
        <f>I83</f>
        <v>5</v>
      </c>
      <c r="F87" s="35">
        <f>K85</f>
        <v>0</v>
      </c>
      <c r="G87" s="36" t="s">
        <v>15</v>
      </c>
      <c r="H87" s="37">
        <f>I85</f>
        <v>5</v>
      </c>
      <c r="I87" s="35"/>
      <c r="J87" s="36"/>
      <c r="K87" s="37"/>
      <c r="L87" s="40">
        <v>0</v>
      </c>
      <c r="M87" s="36" t="s">
        <v>15</v>
      </c>
      <c r="N87" s="39">
        <v>5</v>
      </c>
      <c r="O87" s="223"/>
      <c r="P87" s="223"/>
      <c r="Q87" s="223"/>
      <c r="R87" s="223"/>
      <c r="S87" s="223"/>
      <c r="T87" s="223"/>
      <c r="U87" s="221"/>
      <c r="W87" s="219"/>
      <c r="X87" s="219"/>
      <c r="Y87" s="219"/>
      <c r="Z87" s="219"/>
      <c r="AA87" s="219"/>
      <c r="AB87" s="219"/>
      <c r="AC87" s="219"/>
    </row>
    <row r="88" spans="1:29" ht="13.5" customHeight="1" x14ac:dyDescent="0.15">
      <c r="B88" s="225" t="s">
        <v>103</v>
      </c>
      <c r="C88" s="32"/>
      <c r="D88" s="33" t="str">
        <f>IF(C89="","",IF(C89&gt;E89,"○",IF(C89&lt;E89,"●","△")))</f>
        <v>○</v>
      </c>
      <c r="E88" s="34"/>
      <c r="F88" s="32"/>
      <c r="G88" s="33" t="str">
        <f>IF(F89="","",IF(F89&gt;H89,"○",IF(F89&lt;H89,"●","△")))</f>
        <v>○</v>
      </c>
      <c r="H88" s="34"/>
      <c r="I88" s="32"/>
      <c r="J88" s="33" t="str">
        <f>IF(I89="","",IF(I89&gt;K89,"○",IF(I89&lt;K89,"●","△")))</f>
        <v>○</v>
      </c>
      <c r="K88" s="34"/>
      <c r="L88" s="33"/>
      <c r="M88" s="33" t="str">
        <f>IF(L89="","",IF(L89&gt;N89,"○",IF(L89&lt;N89,"●","△")))</f>
        <v/>
      </c>
      <c r="N88" s="34"/>
      <c r="O88" s="222">
        <f>W88</f>
        <v>3</v>
      </c>
      <c r="P88" s="222">
        <f>X88</f>
        <v>0</v>
      </c>
      <c r="Q88" s="222">
        <f>Y88</f>
        <v>0</v>
      </c>
      <c r="R88" s="222">
        <f>C89+F89+I89+L89</f>
        <v>14</v>
      </c>
      <c r="S88" s="222">
        <f>C89+F89+I89+L89-E89-H89-K89-N89</f>
        <v>14</v>
      </c>
      <c r="T88" s="222">
        <f>3*O88+P88</f>
        <v>9</v>
      </c>
      <c r="U88" s="220">
        <f>RANK(AC88,$AC$82:$AC$88,1)</f>
        <v>1</v>
      </c>
      <c r="W88" s="219">
        <f>COUNTIF($D88:$M88,"○")</f>
        <v>3</v>
      </c>
      <c r="X88" s="219">
        <f>COUNTIF($D88:$M88,"△")</f>
        <v>0</v>
      </c>
      <c r="Y88" s="219">
        <f>COUNTIF($C88:$M88,"●")</f>
        <v>0</v>
      </c>
      <c r="Z88" s="219">
        <f>100*RANK(T88,$T$82:$T$88,0)</f>
        <v>100</v>
      </c>
      <c r="AA88" s="219">
        <f>10*RANK(S88,$S$82:$S$88,0)</f>
        <v>10</v>
      </c>
      <c r="AB88" s="219">
        <f>RANK(R88,$R$82:$R$88,0)</f>
        <v>1</v>
      </c>
      <c r="AC88" s="219">
        <f>SUM(Z88:AB88)</f>
        <v>111</v>
      </c>
    </row>
    <row r="89" spans="1:29" ht="13.5" customHeight="1" x14ac:dyDescent="0.15">
      <c r="B89" s="226"/>
      <c r="C89" s="35">
        <f>N83</f>
        <v>7</v>
      </c>
      <c r="D89" s="36" t="s">
        <v>7</v>
      </c>
      <c r="E89" s="37">
        <f>L83</f>
        <v>0</v>
      </c>
      <c r="F89" s="35">
        <f>N85</f>
        <v>2</v>
      </c>
      <c r="G89" s="36" t="s">
        <v>7</v>
      </c>
      <c r="H89" s="37">
        <f>L85</f>
        <v>0</v>
      </c>
      <c r="I89" s="35">
        <f>N87</f>
        <v>5</v>
      </c>
      <c r="J89" s="36" t="s">
        <v>7</v>
      </c>
      <c r="K89" s="37">
        <f>L87</f>
        <v>0</v>
      </c>
      <c r="L89" s="35"/>
      <c r="M89" s="36"/>
      <c r="N89" s="37"/>
      <c r="O89" s="223"/>
      <c r="P89" s="223"/>
      <c r="Q89" s="223"/>
      <c r="R89" s="223"/>
      <c r="S89" s="223"/>
      <c r="T89" s="223"/>
      <c r="U89" s="221"/>
      <c r="W89" s="219"/>
      <c r="X89" s="219"/>
      <c r="Y89" s="219"/>
      <c r="Z89" s="219"/>
      <c r="AA89" s="219"/>
      <c r="AB89" s="219"/>
      <c r="AC89" s="219"/>
    </row>
    <row r="90" spans="1:29" ht="13.5" customHeight="1" x14ac:dyDescent="0.1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9"/>
    </row>
    <row r="91" spans="1:29" ht="13.5" customHeight="1" x14ac:dyDescent="0.1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9"/>
    </row>
    <row r="92" spans="1:29" ht="23.25" customHeight="1" x14ac:dyDescent="0.2">
      <c r="A92" s="29" t="s">
        <v>36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9"/>
    </row>
    <row r="93" spans="1:29" ht="11.25" customHeight="1" x14ac:dyDescent="0.2">
      <c r="A93" s="2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9"/>
    </row>
    <row r="94" spans="1:29" ht="25.5" customHeight="1" x14ac:dyDescent="0.15">
      <c r="B94" s="50"/>
      <c r="C94" s="215" t="s">
        <v>32</v>
      </c>
      <c r="D94" s="215"/>
      <c r="E94" s="215"/>
      <c r="F94" s="215"/>
      <c r="G94" s="215"/>
      <c r="H94" s="215" t="s">
        <v>33</v>
      </c>
      <c r="I94" s="215"/>
      <c r="J94" s="215"/>
      <c r="K94" s="215"/>
      <c r="L94" s="215"/>
      <c r="M94" s="215" t="s">
        <v>34</v>
      </c>
      <c r="N94" s="215"/>
      <c r="O94" s="215"/>
      <c r="P94" s="215"/>
      <c r="Q94" s="215"/>
      <c r="R94" s="216" t="s">
        <v>35</v>
      </c>
      <c r="S94" s="217"/>
      <c r="T94" s="217"/>
      <c r="U94" s="218"/>
    </row>
    <row r="95" spans="1:29" ht="27.95" customHeight="1" x14ac:dyDescent="0.15">
      <c r="B95" s="51" t="s">
        <v>0</v>
      </c>
      <c r="C95" s="211" t="s">
        <v>129</v>
      </c>
      <c r="D95" s="211"/>
      <c r="E95" s="211"/>
      <c r="F95" s="211"/>
      <c r="G95" s="211"/>
      <c r="H95" s="211" t="s">
        <v>130</v>
      </c>
      <c r="I95" s="211"/>
      <c r="J95" s="211"/>
      <c r="K95" s="211"/>
      <c r="L95" s="211"/>
      <c r="M95" s="211" t="s">
        <v>131</v>
      </c>
      <c r="N95" s="211"/>
      <c r="O95" s="211"/>
      <c r="P95" s="211"/>
      <c r="Q95" s="211"/>
      <c r="R95" s="212" t="s">
        <v>132</v>
      </c>
      <c r="S95" s="213"/>
      <c r="T95" s="213"/>
      <c r="U95" s="214"/>
    </row>
    <row r="96" spans="1:29" ht="27.95" customHeight="1" x14ac:dyDescent="0.15">
      <c r="B96" s="51" t="s">
        <v>6</v>
      </c>
      <c r="C96" s="211" t="s">
        <v>125</v>
      </c>
      <c r="D96" s="211"/>
      <c r="E96" s="211"/>
      <c r="F96" s="211"/>
      <c r="G96" s="211"/>
      <c r="H96" s="211" t="s">
        <v>126</v>
      </c>
      <c r="I96" s="211"/>
      <c r="J96" s="211"/>
      <c r="K96" s="211"/>
      <c r="L96" s="211"/>
      <c r="M96" s="211" t="s">
        <v>127</v>
      </c>
      <c r="N96" s="211"/>
      <c r="O96" s="211"/>
      <c r="P96" s="211"/>
      <c r="Q96" s="211"/>
      <c r="R96" s="212" t="s">
        <v>128</v>
      </c>
      <c r="S96" s="213"/>
      <c r="T96" s="213"/>
      <c r="U96" s="214"/>
    </row>
    <row r="97" spans="2:21" ht="27.95" customHeight="1" x14ac:dyDescent="0.15">
      <c r="B97" s="51" t="s">
        <v>8</v>
      </c>
      <c r="C97" s="211" t="s">
        <v>121</v>
      </c>
      <c r="D97" s="211"/>
      <c r="E97" s="211"/>
      <c r="F97" s="211"/>
      <c r="G97" s="211"/>
      <c r="H97" s="211" t="s">
        <v>122</v>
      </c>
      <c r="I97" s="211"/>
      <c r="J97" s="211"/>
      <c r="K97" s="211"/>
      <c r="L97" s="211"/>
      <c r="M97" s="211" t="s">
        <v>123</v>
      </c>
      <c r="N97" s="211"/>
      <c r="O97" s="211"/>
      <c r="P97" s="211"/>
      <c r="Q97" s="211"/>
      <c r="R97" s="212" t="s">
        <v>124</v>
      </c>
      <c r="S97" s="213"/>
      <c r="T97" s="213"/>
      <c r="U97" s="214"/>
    </row>
    <row r="98" spans="2:21" ht="27.95" customHeight="1" x14ac:dyDescent="0.15">
      <c r="B98" s="51" t="s">
        <v>9</v>
      </c>
      <c r="C98" s="211" t="s">
        <v>133</v>
      </c>
      <c r="D98" s="211"/>
      <c r="E98" s="211"/>
      <c r="F98" s="211"/>
      <c r="G98" s="211"/>
      <c r="H98" s="211" t="s">
        <v>134</v>
      </c>
      <c r="I98" s="211"/>
      <c r="J98" s="211"/>
      <c r="K98" s="211"/>
      <c r="L98" s="211"/>
      <c r="M98" s="211" t="s">
        <v>135</v>
      </c>
      <c r="N98" s="211"/>
      <c r="O98" s="211"/>
      <c r="P98" s="211"/>
      <c r="Q98" s="211"/>
      <c r="R98" s="212"/>
      <c r="S98" s="213"/>
      <c r="T98" s="213"/>
      <c r="U98" s="214"/>
    </row>
    <row r="99" spans="2:21" ht="27.95" customHeight="1" x14ac:dyDescent="0.15">
      <c r="B99" s="51" t="s">
        <v>10</v>
      </c>
      <c r="C99" s="211" t="s">
        <v>136</v>
      </c>
      <c r="D99" s="211"/>
      <c r="E99" s="211"/>
      <c r="F99" s="211"/>
      <c r="G99" s="211"/>
      <c r="H99" s="211" t="s">
        <v>137</v>
      </c>
      <c r="I99" s="211"/>
      <c r="J99" s="211"/>
      <c r="K99" s="211"/>
      <c r="L99" s="211"/>
      <c r="M99" s="211" t="s">
        <v>138</v>
      </c>
      <c r="N99" s="211"/>
      <c r="O99" s="211"/>
      <c r="P99" s="211"/>
      <c r="Q99" s="211"/>
      <c r="R99" s="212" t="s">
        <v>139</v>
      </c>
      <c r="S99" s="213"/>
      <c r="T99" s="213"/>
      <c r="U99" s="214"/>
    </row>
    <row r="100" spans="2:21" ht="27.95" customHeight="1" x14ac:dyDescent="0.15">
      <c r="B100" s="51" t="s">
        <v>11</v>
      </c>
      <c r="C100" s="211" t="s">
        <v>140</v>
      </c>
      <c r="D100" s="211"/>
      <c r="E100" s="211"/>
      <c r="F100" s="211"/>
      <c r="G100" s="211"/>
      <c r="H100" s="211" t="s">
        <v>141</v>
      </c>
      <c r="I100" s="211"/>
      <c r="J100" s="211"/>
      <c r="K100" s="211"/>
      <c r="L100" s="211"/>
      <c r="M100" s="211" t="s">
        <v>142</v>
      </c>
      <c r="N100" s="211"/>
      <c r="O100" s="211"/>
      <c r="P100" s="211"/>
      <c r="Q100" s="211"/>
      <c r="R100" s="212" t="s">
        <v>143</v>
      </c>
      <c r="S100" s="213"/>
      <c r="T100" s="213"/>
      <c r="U100" s="214"/>
    </row>
    <row r="101" spans="2:21" ht="27.95" customHeight="1" x14ac:dyDescent="0.15">
      <c r="B101" s="51" t="s">
        <v>22</v>
      </c>
      <c r="C101" s="211" t="s">
        <v>118</v>
      </c>
      <c r="D101" s="211"/>
      <c r="E101" s="211"/>
      <c r="F101" s="211"/>
      <c r="G101" s="211"/>
      <c r="H101" s="211" t="s">
        <v>119</v>
      </c>
      <c r="I101" s="211"/>
      <c r="J101" s="211"/>
      <c r="K101" s="211"/>
      <c r="L101" s="211"/>
      <c r="M101" s="211" t="s">
        <v>120</v>
      </c>
      <c r="N101" s="211"/>
      <c r="O101" s="211"/>
      <c r="P101" s="211"/>
      <c r="Q101" s="211"/>
      <c r="R101" s="212"/>
      <c r="S101" s="213"/>
      <c r="T101" s="213"/>
      <c r="U101" s="214"/>
    </row>
    <row r="102" spans="2:21" ht="27.95" customHeight="1" x14ac:dyDescent="0.15">
      <c r="B102" s="51" t="s">
        <v>23</v>
      </c>
      <c r="C102" s="211" t="s">
        <v>106</v>
      </c>
      <c r="D102" s="211"/>
      <c r="E102" s="211"/>
      <c r="F102" s="211"/>
      <c r="G102" s="211"/>
      <c r="H102" s="211" t="s">
        <v>107</v>
      </c>
      <c r="I102" s="211"/>
      <c r="J102" s="211"/>
      <c r="K102" s="211"/>
      <c r="L102" s="211"/>
      <c r="M102" s="211" t="s">
        <v>104</v>
      </c>
      <c r="N102" s="211"/>
      <c r="O102" s="211"/>
      <c r="P102" s="211"/>
      <c r="Q102" s="211"/>
      <c r="R102" s="212" t="s">
        <v>105</v>
      </c>
      <c r="S102" s="213"/>
      <c r="T102" s="213"/>
      <c r="U102" s="214"/>
    </row>
  </sheetData>
  <mergeCells count="559">
    <mergeCell ref="B40:B41"/>
    <mergeCell ref="B38:B39"/>
    <mergeCell ref="B42:B43"/>
    <mergeCell ref="F37:H37"/>
    <mergeCell ref="B3:H3"/>
    <mergeCell ref="B25:H25"/>
    <mergeCell ref="B36:H36"/>
    <mergeCell ref="C4:E4"/>
    <mergeCell ref="B5:B6"/>
    <mergeCell ref="B7:B8"/>
    <mergeCell ref="B14:H14"/>
    <mergeCell ref="B9:B10"/>
    <mergeCell ref="C15:E15"/>
    <mergeCell ref="F4:H4"/>
    <mergeCell ref="F26:H26"/>
    <mergeCell ref="F15:H15"/>
    <mergeCell ref="B27:B28"/>
    <mergeCell ref="B31:B32"/>
    <mergeCell ref="B11:B12"/>
    <mergeCell ref="B20:B21"/>
    <mergeCell ref="B69:H69"/>
    <mergeCell ref="U44:U45"/>
    <mergeCell ref="S44:S45"/>
    <mergeCell ref="O49:O50"/>
    <mergeCell ref="P49:P50"/>
    <mergeCell ref="Q49:Q50"/>
    <mergeCell ref="B64:B65"/>
    <mergeCell ref="L48:N48"/>
    <mergeCell ref="T75:T76"/>
    <mergeCell ref="U75:U76"/>
    <mergeCell ref="P73:P74"/>
    <mergeCell ref="Q73:Q74"/>
    <mergeCell ref="R73:R74"/>
    <mergeCell ref="R71:R72"/>
    <mergeCell ref="S71:S72"/>
    <mergeCell ref="T71:T72"/>
    <mergeCell ref="P71:P72"/>
    <mergeCell ref="Q71:Q72"/>
    <mergeCell ref="R49:R50"/>
    <mergeCell ref="T44:T45"/>
    <mergeCell ref="I48:K48"/>
    <mergeCell ref="T49:T50"/>
    <mergeCell ref="B47:H47"/>
    <mergeCell ref="B49:B50"/>
    <mergeCell ref="T73:T74"/>
    <mergeCell ref="AB73:AB74"/>
    <mergeCell ref="X75:X76"/>
    <mergeCell ref="Y75:Y76"/>
    <mergeCell ref="Z75:Z76"/>
    <mergeCell ref="O84:O85"/>
    <mergeCell ref="L81:N81"/>
    <mergeCell ref="C70:E70"/>
    <mergeCell ref="F70:H70"/>
    <mergeCell ref="I70:K70"/>
    <mergeCell ref="L70:N70"/>
    <mergeCell ref="C81:E81"/>
    <mergeCell ref="F81:H81"/>
    <mergeCell ref="I81:K81"/>
    <mergeCell ref="B80:H80"/>
    <mergeCell ref="B73:B74"/>
    <mergeCell ref="O73:O74"/>
    <mergeCell ref="O71:O72"/>
    <mergeCell ref="B75:B76"/>
    <mergeCell ref="B71:B72"/>
    <mergeCell ref="B82:B83"/>
    <mergeCell ref="B84:B85"/>
    <mergeCell ref="Y71:Y72"/>
    <mergeCell ref="Z71:Z72"/>
    <mergeCell ref="I4:K4"/>
    <mergeCell ref="L4:N4"/>
    <mergeCell ref="L37:N37"/>
    <mergeCell ref="I26:K26"/>
    <mergeCell ref="L26:N26"/>
    <mergeCell ref="I15:K15"/>
    <mergeCell ref="L15:N15"/>
    <mergeCell ref="R84:R85"/>
    <mergeCell ref="S84:S85"/>
    <mergeCell ref="R82:R83"/>
    <mergeCell ref="S82:S83"/>
    <mergeCell ref="S73:S74"/>
    <mergeCell ref="O82:O83"/>
    <mergeCell ref="P82:P83"/>
    <mergeCell ref="Q82:Q83"/>
    <mergeCell ref="P84:P85"/>
    <mergeCell ref="Q84:Q85"/>
    <mergeCell ref="O40:O41"/>
    <mergeCell ref="O20:O21"/>
    <mergeCell ref="P20:P21"/>
    <mergeCell ref="Q20:Q21"/>
    <mergeCell ref="S20:S21"/>
    <mergeCell ref="O27:O28"/>
    <mergeCell ref="P27:P28"/>
    <mergeCell ref="AC88:AC89"/>
    <mergeCell ref="U88:U89"/>
    <mergeCell ref="W88:W89"/>
    <mergeCell ref="X88:X89"/>
    <mergeCell ref="Y88:Y89"/>
    <mergeCell ref="Z88:Z89"/>
    <mergeCell ref="AA88:AA89"/>
    <mergeCell ref="AB88:AB89"/>
    <mergeCell ref="AC86:AC87"/>
    <mergeCell ref="X86:X87"/>
    <mergeCell ref="AA86:AA87"/>
    <mergeCell ref="AB86:AB87"/>
    <mergeCell ref="Y86:Y87"/>
    <mergeCell ref="Z86:Z87"/>
    <mergeCell ref="B88:B89"/>
    <mergeCell ref="O88:O89"/>
    <mergeCell ref="P88:P89"/>
    <mergeCell ref="Q88:Q89"/>
    <mergeCell ref="R88:R89"/>
    <mergeCell ref="O86:O87"/>
    <mergeCell ref="S88:S89"/>
    <mergeCell ref="T88:T89"/>
    <mergeCell ref="W86:W87"/>
    <mergeCell ref="P86:P87"/>
    <mergeCell ref="Q86:Q87"/>
    <mergeCell ref="T86:T87"/>
    <mergeCell ref="U86:U87"/>
    <mergeCell ref="B86:B87"/>
    <mergeCell ref="R86:R87"/>
    <mergeCell ref="S86:S87"/>
    <mergeCell ref="AC82:AC83"/>
    <mergeCell ref="T84:T85"/>
    <mergeCell ref="U82:U83"/>
    <mergeCell ref="U84:U85"/>
    <mergeCell ref="AA82:AA83"/>
    <mergeCell ref="AB82:AB83"/>
    <mergeCell ref="AC84:AC85"/>
    <mergeCell ref="AA84:AA85"/>
    <mergeCell ref="W84:W85"/>
    <mergeCell ref="X84:X85"/>
    <mergeCell ref="T82:T83"/>
    <mergeCell ref="Z84:Z85"/>
    <mergeCell ref="AB84:AB85"/>
    <mergeCell ref="Y84:Y85"/>
    <mergeCell ref="W82:W83"/>
    <mergeCell ref="X82:X83"/>
    <mergeCell ref="Y82:Y83"/>
    <mergeCell ref="Z82:Z83"/>
    <mergeCell ref="AC75:AC76"/>
    <mergeCell ref="B77:B78"/>
    <mergeCell ref="O77:O78"/>
    <mergeCell ref="P77:P78"/>
    <mergeCell ref="Q77:Q78"/>
    <mergeCell ref="Y77:Y78"/>
    <mergeCell ref="AB77:AB78"/>
    <mergeCell ref="AC77:AC78"/>
    <mergeCell ref="AA77:AA78"/>
    <mergeCell ref="O75:O76"/>
    <mergeCell ref="P75:P76"/>
    <mergeCell ref="Q75:Q76"/>
    <mergeCell ref="R75:R76"/>
    <mergeCell ref="S75:S76"/>
    <mergeCell ref="Z77:Z78"/>
    <mergeCell ref="R77:R78"/>
    <mergeCell ref="W77:W78"/>
    <mergeCell ref="X77:X78"/>
    <mergeCell ref="AA75:AA76"/>
    <mergeCell ref="S77:S78"/>
    <mergeCell ref="T77:T78"/>
    <mergeCell ref="U77:U78"/>
    <mergeCell ref="AB75:AB76"/>
    <mergeCell ref="W75:W76"/>
    <mergeCell ref="AA71:AA72"/>
    <mergeCell ref="AB71:AB72"/>
    <mergeCell ref="AC73:AC74"/>
    <mergeCell ref="U73:U74"/>
    <mergeCell ref="W73:W74"/>
    <mergeCell ref="X73:X74"/>
    <mergeCell ref="Y73:Y74"/>
    <mergeCell ref="Z73:Z74"/>
    <mergeCell ref="AC71:AC72"/>
    <mergeCell ref="U71:U72"/>
    <mergeCell ref="W71:W72"/>
    <mergeCell ref="X71:X72"/>
    <mergeCell ref="AA73:AA74"/>
    <mergeCell ref="T5:T6"/>
    <mergeCell ref="U5:U6"/>
    <mergeCell ref="S7:S8"/>
    <mergeCell ref="T7:T8"/>
    <mergeCell ref="U7:U8"/>
    <mergeCell ref="S5:S6"/>
    <mergeCell ref="R11:R12"/>
    <mergeCell ref="O9:O10"/>
    <mergeCell ref="P9:P10"/>
    <mergeCell ref="Q9:Q10"/>
    <mergeCell ref="Q11:Q12"/>
    <mergeCell ref="R5:R6"/>
    <mergeCell ref="R7:R8"/>
    <mergeCell ref="O5:O6"/>
    <mergeCell ref="P5:P6"/>
    <mergeCell ref="Q5:Q6"/>
    <mergeCell ref="Q7:Q8"/>
    <mergeCell ref="P7:P8"/>
    <mergeCell ref="O7:O8"/>
    <mergeCell ref="R9:R10"/>
    <mergeCell ref="S11:S12"/>
    <mergeCell ref="T11:T12"/>
    <mergeCell ref="U11:U12"/>
    <mergeCell ref="S9:S10"/>
    <mergeCell ref="T9:T10"/>
    <mergeCell ref="U9:U10"/>
    <mergeCell ref="S16:S17"/>
    <mergeCell ref="T16:T17"/>
    <mergeCell ref="U16:U17"/>
    <mergeCell ref="U18:U19"/>
    <mergeCell ref="R16:R17"/>
    <mergeCell ref="R18:R19"/>
    <mergeCell ref="B18:B19"/>
    <mergeCell ref="O18:O19"/>
    <mergeCell ref="P18:P19"/>
    <mergeCell ref="Q18:Q19"/>
    <mergeCell ref="Q16:Q17"/>
    <mergeCell ref="P11:P12"/>
    <mergeCell ref="O11:O12"/>
    <mergeCell ref="S18:S19"/>
    <mergeCell ref="B16:B17"/>
    <mergeCell ref="O16:O17"/>
    <mergeCell ref="P16:P17"/>
    <mergeCell ref="T18:T19"/>
    <mergeCell ref="T20:T21"/>
    <mergeCell ref="U20:U21"/>
    <mergeCell ref="B22:B23"/>
    <mergeCell ref="O22:O23"/>
    <mergeCell ref="P22:P23"/>
    <mergeCell ref="Q22:Q23"/>
    <mergeCell ref="S22:S23"/>
    <mergeCell ref="T22:T23"/>
    <mergeCell ref="U22:U23"/>
    <mergeCell ref="R22:R23"/>
    <mergeCell ref="R20:R21"/>
    <mergeCell ref="Q27:Q28"/>
    <mergeCell ref="R27:R28"/>
    <mergeCell ref="C26:E26"/>
    <mergeCell ref="S27:S28"/>
    <mergeCell ref="T27:T28"/>
    <mergeCell ref="U27:U28"/>
    <mergeCell ref="B29:B30"/>
    <mergeCell ref="O29:O30"/>
    <mergeCell ref="P29:P30"/>
    <mergeCell ref="Q29:Q30"/>
    <mergeCell ref="S29:S30"/>
    <mergeCell ref="T29:T30"/>
    <mergeCell ref="U29:U30"/>
    <mergeCell ref="R29:R30"/>
    <mergeCell ref="O31:O32"/>
    <mergeCell ref="P31:P32"/>
    <mergeCell ref="Q31:Q32"/>
    <mergeCell ref="R31:R32"/>
    <mergeCell ref="S31:S32"/>
    <mergeCell ref="T31:T32"/>
    <mergeCell ref="U31:U32"/>
    <mergeCell ref="B33:B34"/>
    <mergeCell ref="O33:O34"/>
    <mergeCell ref="P33:P34"/>
    <mergeCell ref="Q33:Q34"/>
    <mergeCell ref="S33:S34"/>
    <mergeCell ref="T33:T34"/>
    <mergeCell ref="U33:U34"/>
    <mergeCell ref="O38:O39"/>
    <mergeCell ref="P38:P39"/>
    <mergeCell ref="Q38:Q39"/>
    <mergeCell ref="C37:E37"/>
    <mergeCell ref="S38:S39"/>
    <mergeCell ref="I37:K37"/>
    <mergeCell ref="U38:U39"/>
    <mergeCell ref="R33:R34"/>
    <mergeCell ref="T38:T39"/>
    <mergeCell ref="U40:U41"/>
    <mergeCell ref="R38:R39"/>
    <mergeCell ref="R40:R41"/>
    <mergeCell ref="P42:P43"/>
    <mergeCell ref="Q42:Q43"/>
    <mergeCell ref="S42:S43"/>
    <mergeCell ref="T42:T43"/>
    <mergeCell ref="U42:U43"/>
    <mergeCell ref="P40:P41"/>
    <mergeCell ref="Q40:Q41"/>
    <mergeCell ref="S40:S41"/>
    <mergeCell ref="T40:T41"/>
    <mergeCell ref="R42:R43"/>
    <mergeCell ref="R44:R45"/>
    <mergeCell ref="O44:O45"/>
    <mergeCell ref="P44:P45"/>
    <mergeCell ref="Q44:Q45"/>
    <mergeCell ref="O42:O43"/>
    <mergeCell ref="U49:U50"/>
    <mergeCell ref="B51:B52"/>
    <mergeCell ref="O51:O52"/>
    <mergeCell ref="P51:P52"/>
    <mergeCell ref="Q51:Q52"/>
    <mergeCell ref="S51:S52"/>
    <mergeCell ref="T51:T52"/>
    <mergeCell ref="U51:U52"/>
    <mergeCell ref="R51:R52"/>
    <mergeCell ref="S49:S50"/>
    <mergeCell ref="C48:E48"/>
    <mergeCell ref="F48:H48"/>
    <mergeCell ref="B44:B45"/>
    <mergeCell ref="U53:U54"/>
    <mergeCell ref="B53:B54"/>
    <mergeCell ref="O53:O54"/>
    <mergeCell ref="P53:P54"/>
    <mergeCell ref="Q53:Q54"/>
    <mergeCell ref="T55:T56"/>
    <mergeCell ref="U55:U56"/>
    <mergeCell ref="R55:R56"/>
    <mergeCell ref="B55:B56"/>
    <mergeCell ref="O55:O56"/>
    <mergeCell ref="P55:P56"/>
    <mergeCell ref="Q55:Q56"/>
    <mergeCell ref="S55:S56"/>
    <mergeCell ref="C59:E59"/>
    <mergeCell ref="F59:H59"/>
    <mergeCell ref="B58:H58"/>
    <mergeCell ref="T62:T63"/>
    <mergeCell ref="I59:K59"/>
    <mergeCell ref="L59:N59"/>
    <mergeCell ref="B62:B63"/>
    <mergeCell ref="O62:O63"/>
    <mergeCell ref="P62:P63"/>
    <mergeCell ref="Q62:Q63"/>
    <mergeCell ref="B60:B61"/>
    <mergeCell ref="O60:O61"/>
    <mergeCell ref="P60:P61"/>
    <mergeCell ref="B66:B67"/>
    <mergeCell ref="O66:O67"/>
    <mergeCell ref="P66:P67"/>
    <mergeCell ref="Q66:Q67"/>
    <mergeCell ref="S66:S67"/>
    <mergeCell ref="T66:T67"/>
    <mergeCell ref="U66:U67"/>
    <mergeCell ref="R64:R65"/>
    <mergeCell ref="R66:R67"/>
    <mergeCell ref="O64:O65"/>
    <mergeCell ref="P64:P65"/>
    <mergeCell ref="Q64:Q65"/>
    <mergeCell ref="S64:S65"/>
    <mergeCell ref="T64:T65"/>
    <mergeCell ref="U64:U65"/>
    <mergeCell ref="Y18:Y19"/>
    <mergeCell ref="W5:W6"/>
    <mergeCell ref="X5:X6"/>
    <mergeCell ref="Y5:Y6"/>
    <mergeCell ref="W7:W8"/>
    <mergeCell ref="X7:X8"/>
    <mergeCell ref="Y7:Y8"/>
    <mergeCell ref="W9:W10"/>
    <mergeCell ref="X9:X10"/>
    <mergeCell ref="Y9:Y10"/>
    <mergeCell ref="Z5:Z6"/>
    <mergeCell ref="Z7:Z8"/>
    <mergeCell ref="Z9:Z10"/>
    <mergeCell ref="Z11:Z12"/>
    <mergeCell ref="Z16:Z17"/>
    <mergeCell ref="Z18:Z19"/>
    <mergeCell ref="W27:W28"/>
    <mergeCell ref="X27:X28"/>
    <mergeCell ref="Y27:Y28"/>
    <mergeCell ref="Z27:Z28"/>
    <mergeCell ref="W20:W21"/>
    <mergeCell ref="X20:X21"/>
    <mergeCell ref="Y20:Y21"/>
    <mergeCell ref="W22:W23"/>
    <mergeCell ref="W11:W12"/>
    <mergeCell ref="X11:X12"/>
    <mergeCell ref="Y11:Y12"/>
    <mergeCell ref="X22:X23"/>
    <mergeCell ref="Y22:Y23"/>
    <mergeCell ref="W16:W17"/>
    <mergeCell ref="X16:X17"/>
    <mergeCell ref="Y16:Y17"/>
    <mergeCell ref="W18:W19"/>
    <mergeCell ref="X18:X19"/>
    <mergeCell ref="Z44:Z45"/>
    <mergeCell ref="W49:W50"/>
    <mergeCell ref="X49:X50"/>
    <mergeCell ref="Y49:Y50"/>
    <mergeCell ref="W29:W30"/>
    <mergeCell ref="X29:X30"/>
    <mergeCell ref="Y29:Y30"/>
    <mergeCell ref="Z29:Z30"/>
    <mergeCell ref="W31:W32"/>
    <mergeCell ref="X31:X32"/>
    <mergeCell ref="Y31:Y32"/>
    <mergeCell ref="Z31:Z32"/>
    <mergeCell ref="W33:W34"/>
    <mergeCell ref="X33:X34"/>
    <mergeCell ref="Y33:Y34"/>
    <mergeCell ref="Z33:Z34"/>
    <mergeCell ref="Z20:Z21"/>
    <mergeCell ref="Z22:Z23"/>
    <mergeCell ref="AA22:AA23"/>
    <mergeCell ref="AB22:AB23"/>
    <mergeCell ref="Z53:Z54"/>
    <mergeCell ref="W55:W56"/>
    <mergeCell ref="X55:X56"/>
    <mergeCell ref="Y55:Y56"/>
    <mergeCell ref="Z55:Z56"/>
    <mergeCell ref="W38:W39"/>
    <mergeCell ref="X38:X39"/>
    <mergeCell ref="Y38:Y39"/>
    <mergeCell ref="Z38:Z39"/>
    <mergeCell ref="W40:W41"/>
    <mergeCell ref="X40:X41"/>
    <mergeCell ref="Y40:Y41"/>
    <mergeCell ref="Z40:Z41"/>
    <mergeCell ref="W42:W43"/>
    <mergeCell ref="X42:X43"/>
    <mergeCell ref="Y42:Y43"/>
    <mergeCell ref="Z42:Z43"/>
    <mergeCell ref="W44:W45"/>
    <mergeCell ref="X44:X45"/>
    <mergeCell ref="Y44:Y45"/>
    <mergeCell ref="Z1:Z4"/>
    <mergeCell ref="AA64:AA65"/>
    <mergeCell ref="AB64:AB65"/>
    <mergeCell ref="AA66:AA67"/>
    <mergeCell ref="AB66:AB67"/>
    <mergeCell ref="AA60:AA61"/>
    <mergeCell ref="AB60:AB61"/>
    <mergeCell ref="AA62:AA63"/>
    <mergeCell ref="AB62:AB63"/>
    <mergeCell ref="AA53:AA54"/>
    <mergeCell ref="AA1:AA4"/>
    <mergeCell ref="AB1:AB4"/>
    <mergeCell ref="Z66:Z67"/>
    <mergeCell ref="AA16:AA17"/>
    <mergeCell ref="AA18:AA19"/>
    <mergeCell ref="AA20:AA21"/>
    <mergeCell ref="AA44:AA45"/>
    <mergeCell ref="AA27:AA28"/>
    <mergeCell ref="AA29:AA30"/>
    <mergeCell ref="AA31:AA32"/>
    <mergeCell ref="AA33:AA34"/>
    <mergeCell ref="AA40:AA41"/>
    <mergeCell ref="AA42:AA43"/>
    <mergeCell ref="AA55:AA56"/>
    <mergeCell ref="AA9:AA10"/>
    <mergeCell ref="AB9:AB10"/>
    <mergeCell ref="AC5:AC6"/>
    <mergeCell ref="AC7:AC8"/>
    <mergeCell ref="AA5:AA6"/>
    <mergeCell ref="AB5:AB6"/>
    <mergeCell ref="AA7:AA8"/>
    <mergeCell ref="AB7:AB8"/>
    <mergeCell ref="AB40:AB41"/>
    <mergeCell ref="AA11:AA12"/>
    <mergeCell ref="AB11:AB12"/>
    <mergeCell ref="AC9:AC10"/>
    <mergeCell ref="AC11:AC12"/>
    <mergeCell ref="AC16:AC17"/>
    <mergeCell ref="AC18:AC19"/>
    <mergeCell ref="AC20:AC21"/>
    <mergeCell ref="AC22:AC23"/>
    <mergeCell ref="AB16:AB17"/>
    <mergeCell ref="AB18:AB19"/>
    <mergeCell ref="AB20:AB21"/>
    <mergeCell ref="AB27:AB28"/>
    <mergeCell ref="AB29:AB30"/>
    <mergeCell ref="AB31:AB32"/>
    <mergeCell ref="AB33:AB34"/>
    <mergeCell ref="AC27:AC28"/>
    <mergeCell ref="AC29:AC30"/>
    <mergeCell ref="AC31:AC32"/>
    <mergeCell ref="AA49:AA50"/>
    <mergeCell ref="AB49:AB50"/>
    <mergeCell ref="AC64:AC65"/>
    <mergeCell ref="AC66:AC67"/>
    <mergeCell ref="AC53:AC54"/>
    <mergeCell ref="AC55:AC56"/>
    <mergeCell ref="AC60:AC61"/>
    <mergeCell ref="AC62:AC63"/>
    <mergeCell ref="AC33:AC34"/>
    <mergeCell ref="AC38:AC39"/>
    <mergeCell ref="AC40:AC41"/>
    <mergeCell ref="AC42:AC43"/>
    <mergeCell ref="AC44:AC45"/>
    <mergeCell ref="AA38:AA39"/>
    <mergeCell ref="AB42:AB43"/>
    <mergeCell ref="AB44:AB45"/>
    <mergeCell ref="AB38:AB39"/>
    <mergeCell ref="M95:Q95"/>
    <mergeCell ref="R95:U95"/>
    <mergeCell ref="AC49:AC50"/>
    <mergeCell ref="AC51:AC52"/>
    <mergeCell ref="AB53:AB54"/>
    <mergeCell ref="Y64:Y65"/>
    <mergeCell ref="Z64:Z65"/>
    <mergeCell ref="Y62:Y63"/>
    <mergeCell ref="Z62:Z63"/>
    <mergeCell ref="AA51:AA52"/>
    <mergeCell ref="AB51:AB52"/>
    <mergeCell ref="Y60:Y61"/>
    <mergeCell ref="Z60:Z61"/>
    <mergeCell ref="W53:W54"/>
    <mergeCell ref="X53:X54"/>
    <mergeCell ref="Y53:Y54"/>
    <mergeCell ref="Z49:Z50"/>
    <mergeCell ref="W51:W52"/>
    <mergeCell ref="X51:X52"/>
    <mergeCell ref="Y51:Y52"/>
    <mergeCell ref="Z51:Z52"/>
    <mergeCell ref="R53:R54"/>
    <mergeCell ref="S53:S54"/>
    <mergeCell ref="T53:T54"/>
    <mergeCell ref="C94:G94"/>
    <mergeCell ref="H94:L94"/>
    <mergeCell ref="M94:Q94"/>
    <mergeCell ref="R94:U94"/>
    <mergeCell ref="C95:G95"/>
    <mergeCell ref="H95:L95"/>
    <mergeCell ref="AB55:AB56"/>
    <mergeCell ref="W66:W67"/>
    <mergeCell ref="X66:X67"/>
    <mergeCell ref="Y66:Y67"/>
    <mergeCell ref="W62:W63"/>
    <mergeCell ref="X62:X63"/>
    <mergeCell ref="W64:W65"/>
    <mergeCell ref="X64:X65"/>
    <mergeCell ref="W60:W61"/>
    <mergeCell ref="X60:X61"/>
    <mergeCell ref="U62:U63"/>
    <mergeCell ref="R60:R61"/>
    <mergeCell ref="R62:R63"/>
    <mergeCell ref="S60:S61"/>
    <mergeCell ref="T60:T61"/>
    <mergeCell ref="U60:U61"/>
    <mergeCell ref="Q60:Q61"/>
    <mergeCell ref="S62:S63"/>
    <mergeCell ref="M96:Q96"/>
    <mergeCell ref="R96:U96"/>
    <mergeCell ref="C97:G97"/>
    <mergeCell ref="H97:L97"/>
    <mergeCell ref="M97:Q97"/>
    <mergeCell ref="R97:U97"/>
    <mergeCell ref="H96:L96"/>
    <mergeCell ref="C96:G96"/>
    <mergeCell ref="M98:Q98"/>
    <mergeCell ref="R98:U98"/>
    <mergeCell ref="C98:G98"/>
    <mergeCell ref="H98:L98"/>
    <mergeCell ref="C99:G99"/>
    <mergeCell ref="H99:L99"/>
    <mergeCell ref="M99:Q99"/>
    <mergeCell ref="R99:U99"/>
    <mergeCell ref="M102:Q102"/>
    <mergeCell ref="R102:U102"/>
    <mergeCell ref="C100:G100"/>
    <mergeCell ref="H100:L100"/>
    <mergeCell ref="M100:Q100"/>
    <mergeCell ref="R100:U100"/>
    <mergeCell ref="C101:G101"/>
    <mergeCell ref="H101:L101"/>
    <mergeCell ref="M101:Q101"/>
    <mergeCell ref="R101:U101"/>
    <mergeCell ref="C102:G102"/>
    <mergeCell ref="H102:L102"/>
  </mergeCells>
  <phoneticPr fontId="2"/>
  <pageMargins left="0.78700000000000003" right="0.78700000000000003" top="0.73" bottom="0.52" header="0.51200000000000001" footer="0.39"/>
  <pageSetup paperSize="9" scale="98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33"/>
  <sheetViews>
    <sheetView topLeftCell="A67" workbookViewId="0">
      <selection activeCell="G103" sqref="G103:K103"/>
    </sheetView>
  </sheetViews>
  <sheetFormatPr defaultRowHeight="13.5" x14ac:dyDescent="0.15"/>
  <cols>
    <col min="1" max="1" width="10.875" style="1" customWidth="1"/>
    <col min="2" max="2" width="4" style="1" customWidth="1"/>
    <col min="3" max="3" width="2.625" style="1" customWidth="1"/>
    <col min="4" max="5" width="4" style="1" customWidth="1"/>
    <col min="6" max="6" width="2.25" style="1" customWidth="1"/>
    <col min="7" max="8" width="4" style="1" customWidth="1"/>
    <col min="9" max="9" width="2.25" style="1" customWidth="1"/>
    <col min="10" max="10" width="4" style="1" customWidth="1"/>
    <col min="11" max="11" width="4.25" style="1" customWidth="1"/>
    <col min="12" max="12" width="2.125" style="1" customWidth="1"/>
    <col min="13" max="13" width="4.625" style="1" customWidth="1"/>
    <col min="14" max="16" width="4.125" style="1" customWidth="1"/>
    <col min="17" max="19" width="4.625" style="1" customWidth="1"/>
    <col min="20" max="20" width="4.5" style="9" customWidth="1"/>
    <col min="21" max="21" width="12.625" style="9" customWidth="1"/>
    <col min="22" max="22" width="5.625" style="10" customWidth="1"/>
    <col min="23" max="77" width="3.625" customWidth="1"/>
  </cols>
  <sheetData>
    <row r="1" spans="1:34" ht="18" customHeight="1" x14ac:dyDescent="0.2">
      <c r="A1" s="270" t="s">
        <v>99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23"/>
      <c r="O1" s="123"/>
      <c r="P1" s="123"/>
      <c r="Q1" s="123"/>
      <c r="R1" s="52"/>
      <c r="S1" s="52"/>
      <c r="T1" s="64"/>
    </row>
    <row r="2" spans="1:34" ht="3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64"/>
      <c r="AE2" s="2"/>
      <c r="AF2" s="2"/>
    </row>
    <row r="3" spans="1:34" ht="22.5" customHeight="1" x14ac:dyDescent="0.15">
      <c r="A3" s="249" t="str">
        <f>リーグ表!B3</f>
        <v>鴻ノ池多目的会場　</v>
      </c>
      <c r="B3" s="249"/>
      <c r="C3" s="249"/>
      <c r="D3" s="249"/>
      <c r="E3" s="249"/>
      <c r="F3" s="249"/>
      <c r="G3" s="249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64"/>
      <c r="AE3" s="2"/>
      <c r="AF3" s="2"/>
    </row>
    <row r="4" spans="1:34" ht="19.5" customHeight="1" x14ac:dyDescent="0.15">
      <c r="A4" s="129" t="s">
        <v>51</v>
      </c>
      <c r="B4" s="250" t="str">
        <f>A5</f>
        <v>奈良市選抜U-11</v>
      </c>
      <c r="C4" s="251"/>
      <c r="D4" s="252"/>
      <c r="E4" s="250" t="str">
        <f>A7</f>
        <v>アルボーレ青山FC</v>
      </c>
      <c r="F4" s="251"/>
      <c r="G4" s="252"/>
      <c r="H4" s="250" t="str">
        <f>A9</f>
        <v>山田荘SC</v>
      </c>
      <c r="I4" s="251"/>
      <c r="J4" s="252"/>
      <c r="K4" s="250" t="str">
        <f>A11</f>
        <v>和泉市FC</v>
      </c>
      <c r="L4" s="251"/>
      <c r="M4" s="252"/>
      <c r="N4" s="81" t="s">
        <v>1</v>
      </c>
      <c r="O4" s="81" t="s">
        <v>2</v>
      </c>
      <c r="P4" s="81" t="s">
        <v>21</v>
      </c>
      <c r="Q4" s="81" t="s">
        <v>16</v>
      </c>
      <c r="R4" s="81" t="s">
        <v>3</v>
      </c>
      <c r="S4" s="81" t="s">
        <v>4</v>
      </c>
      <c r="T4" s="81" t="s">
        <v>5</v>
      </c>
      <c r="AH4" s="1"/>
    </row>
    <row r="5" spans="1:34" ht="13.5" customHeight="1" x14ac:dyDescent="0.15">
      <c r="A5" s="225" t="str">
        <f>リーグ表!B5</f>
        <v>奈良市選抜U-11</v>
      </c>
      <c r="B5" s="55"/>
      <c r="C5" s="56" t="str">
        <f>IF(B6="","",IF(B6&gt;D6,"○",IF(B6&lt;D6,"●","△")))</f>
        <v/>
      </c>
      <c r="D5" s="57"/>
      <c r="E5" s="55"/>
      <c r="F5" s="56"/>
      <c r="G5" s="57"/>
      <c r="H5" s="55"/>
      <c r="I5" s="56"/>
      <c r="J5" s="57"/>
      <c r="K5" s="56"/>
      <c r="L5" s="56"/>
      <c r="M5" s="57"/>
      <c r="N5" s="253"/>
      <c r="O5" s="253"/>
      <c r="P5" s="253"/>
      <c r="Q5" s="253"/>
      <c r="R5" s="253"/>
      <c r="S5" s="253"/>
      <c r="T5" s="257"/>
    </row>
    <row r="6" spans="1:34" ht="11.25" customHeight="1" x14ac:dyDescent="0.15">
      <c r="A6" s="226"/>
      <c r="B6" s="58"/>
      <c r="C6" s="59"/>
      <c r="D6" s="60"/>
      <c r="E6" s="61"/>
      <c r="F6" s="59"/>
      <c r="G6" s="62"/>
      <c r="H6" s="61"/>
      <c r="I6" s="59"/>
      <c r="J6" s="62"/>
      <c r="K6" s="63"/>
      <c r="L6" s="59"/>
      <c r="M6" s="62"/>
      <c r="N6" s="254"/>
      <c r="O6" s="254"/>
      <c r="P6" s="254"/>
      <c r="Q6" s="254"/>
      <c r="R6" s="254"/>
      <c r="S6" s="254"/>
      <c r="T6" s="258"/>
    </row>
    <row r="7" spans="1:34" ht="13.5" customHeight="1" x14ac:dyDescent="0.15">
      <c r="A7" s="225" t="str">
        <f>リーグ表!B7</f>
        <v>アルボーレ青山FC</v>
      </c>
      <c r="B7" s="55"/>
      <c r="C7" s="56"/>
      <c r="D7" s="57"/>
      <c r="E7" s="55"/>
      <c r="F7" s="56"/>
      <c r="G7" s="57"/>
      <c r="H7" s="55"/>
      <c r="I7" s="56"/>
      <c r="J7" s="57"/>
      <c r="K7" s="56"/>
      <c r="L7" s="56"/>
      <c r="M7" s="57"/>
      <c r="N7" s="253"/>
      <c r="O7" s="253"/>
      <c r="P7" s="253"/>
      <c r="Q7" s="253"/>
      <c r="R7" s="253"/>
      <c r="S7" s="253"/>
      <c r="T7" s="257"/>
    </row>
    <row r="8" spans="1:34" ht="11.25" customHeight="1" x14ac:dyDescent="0.15">
      <c r="A8" s="226"/>
      <c r="B8" s="58"/>
      <c r="C8" s="59"/>
      <c r="D8" s="60"/>
      <c r="E8" s="58"/>
      <c r="F8" s="59"/>
      <c r="G8" s="60"/>
      <c r="H8" s="61"/>
      <c r="I8" s="59"/>
      <c r="J8" s="62"/>
      <c r="K8" s="63"/>
      <c r="L8" s="59"/>
      <c r="M8" s="62"/>
      <c r="N8" s="254"/>
      <c r="O8" s="254"/>
      <c r="P8" s="254"/>
      <c r="Q8" s="254"/>
      <c r="R8" s="254"/>
      <c r="S8" s="254"/>
      <c r="T8" s="258"/>
    </row>
    <row r="9" spans="1:34" ht="13.5" customHeight="1" x14ac:dyDescent="0.15">
      <c r="A9" s="225" t="str">
        <f>リーグ表!B9</f>
        <v>山田荘SC</v>
      </c>
      <c r="B9" s="55"/>
      <c r="C9" s="56"/>
      <c r="D9" s="57"/>
      <c r="E9" s="55"/>
      <c r="F9" s="56"/>
      <c r="G9" s="57"/>
      <c r="H9" s="55"/>
      <c r="I9" s="56"/>
      <c r="J9" s="57"/>
      <c r="K9" s="56"/>
      <c r="L9" s="56"/>
      <c r="M9" s="57"/>
      <c r="N9" s="253"/>
      <c r="O9" s="253"/>
      <c r="P9" s="253"/>
      <c r="Q9" s="253"/>
      <c r="R9" s="253"/>
      <c r="S9" s="253"/>
      <c r="T9" s="257"/>
    </row>
    <row r="10" spans="1:34" ht="11.25" customHeight="1" x14ac:dyDescent="0.15">
      <c r="A10" s="226"/>
      <c r="B10" s="58"/>
      <c r="C10" s="59"/>
      <c r="D10" s="60"/>
      <c r="E10" s="58"/>
      <c r="F10" s="59"/>
      <c r="G10" s="60"/>
      <c r="H10" s="58"/>
      <c r="I10" s="59"/>
      <c r="J10" s="60"/>
      <c r="K10" s="63"/>
      <c r="L10" s="59"/>
      <c r="M10" s="62"/>
      <c r="N10" s="254"/>
      <c r="O10" s="254"/>
      <c r="P10" s="254"/>
      <c r="Q10" s="254"/>
      <c r="R10" s="254"/>
      <c r="S10" s="254"/>
      <c r="T10" s="258"/>
    </row>
    <row r="11" spans="1:34" ht="13.5" customHeight="1" x14ac:dyDescent="0.15">
      <c r="A11" s="225" t="str">
        <f>リーグ表!B11</f>
        <v>和泉市FC</v>
      </c>
      <c r="B11" s="55"/>
      <c r="C11" s="56"/>
      <c r="D11" s="57"/>
      <c r="E11" s="55"/>
      <c r="F11" s="56"/>
      <c r="G11" s="57"/>
      <c r="H11" s="55"/>
      <c r="I11" s="56"/>
      <c r="J11" s="57"/>
      <c r="K11" s="56"/>
      <c r="L11" s="56"/>
      <c r="M11" s="57"/>
      <c r="N11" s="253"/>
      <c r="O11" s="253"/>
      <c r="P11" s="253"/>
      <c r="Q11" s="253"/>
      <c r="R11" s="253"/>
      <c r="S11" s="253"/>
      <c r="T11" s="257"/>
    </row>
    <row r="12" spans="1:34" ht="11.25" customHeight="1" x14ac:dyDescent="0.15">
      <c r="A12" s="226"/>
      <c r="B12" s="58"/>
      <c r="C12" s="59"/>
      <c r="D12" s="60"/>
      <c r="E12" s="58"/>
      <c r="F12" s="59"/>
      <c r="G12" s="60"/>
      <c r="H12" s="58"/>
      <c r="I12" s="59"/>
      <c r="J12" s="60"/>
      <c r="K12" s="58"/>
      <c r="L12" s="59"/>
      <c r="M12" s="60"/>
      <c r="N12" s="254"/>
      <c r="O12" s="254"/>
      <c r="P12" s="254"/>
      <c r="Q12" s="254"/>
      <c r="R12" s="254"/>
      <c r="S12" s="254"/>
      <c r="T12" s="258"/>
    </row>
    <row r="13" spans="1:34" ht="12.75" customHeight="1" x14ac:dyDescent="0.15">
      <c r="A13" s="12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90"/>
      <c r="O13" s="90"/>
      <c r="P13" s="90"/>
      <c r="Q13" s="90"/>
      <c r="R13" s="90"/>
      <c r="S13" s="90"/>
      <c r="T13" s="91"/>
    </row>
    <row r="14" spans="1:34" ht="27" customHeight="1" x14ac:dyDescent="0.15">
      <c r="A14" s="230" t="str">
        <f>リーグ表!B14</f>
        <v>柏木公園会場</v>
      </c>
      <c r="B14" s="230"/>
      <c r="C14" s="230"/>
      <c r="D14" s="230"/>
      <c r="E14" s="230"/>
      <c r="F14" s="230"/>
      <c r="G14" s="230"/>
      <c r="H14" s="79"/>
      <c r="I14" s="79"/>
      <c r="J14" s="79"/>
      <c r="K14" s="79"/>
      <c r="L14" s="79"/>
      <c r="M14" s="79"/>
      <c r="N14" s="76"/>
      <c r="O14" s="76"/>
      <c r="P14" s="76"/>
      <c r="Q14" s="76"/>
      <c r="R14" s="80"/>
      <c r="S14" s="80"/>
      <c r="T14" s="76"/>
      <c r="W14" s="3"/>
      <c r="X14" s="3"/>
      <c r="Y14" s="3"/>
      <c r="Z14" s="3"/>
      <c r="AA14" s="3"/>
      <c r="AE14" s="2"/>
      <c r="AF14" s="2"/>
    </row>
    <row r="15" spans="1:34" ht="20.25" customHeight="1" x14ac:dyDescent="0.15">
      <c r="A15" s="129" t="s">
        <v>52</v>
      </c>
      <c r="B15" s="250" t="str">
        <f>A16</f>
        <v>奈良Fcjr</v>
      </c>
      <c r="C15" s="251"/>
      <c r="D15" s="252"/>
      <c r="E15" s="250" t="str">
        <f>A18</f>
        <v>リトルFC</v>
      </c>
      <c r="F15" s="251"/>
      <c r="G15" s="252"/>
      <c r="H15" s="250" t="str">
        <f>A20</f>
        <v>志津FC</v>
      </c>
      <c r="I15" s="251"/>
      <c r="J15" s="252"/>
      <c r="K15" s="250" t="str">
        <f>A22</f>
        <v>FCユナイテッド奈良</v>
      </c>
      <c r="L15" s="251"/>
      <c r="M15" s="252"/>
      <c r="N15" s="53" t="s">
        <v>1</v>
      </c>
      <c r="O15" s="53" t="s">
        <v>2</v>
      </c>
      <c r="P15" s="53" t="s">
        <v>21</v>
      </c>
      <c r="Q15" s="53" t="s">
        <v>16</v>
      </c>
      <c r="R15" s="54" t="s">
        <v>3</v>
      </c>
      <c r="S15" s="54" t="s">
        <v>4</v>
      </c>
      <c r="T15" s="53" t="s">
        <v>5</v>
      </c>
      <c r="W15" s="3"/>
      <c r="X15" s="3"/>
      <c r="Y15" s="3"/>
      <c r="Z15" s="3"/>
      <c r="AA15" s="3"/>
      <c r="AE15" s="2"/>
      <c r="AF15" s="2"/>
    </row>
    <row r="16" spans="1:34" ht="13.5" customHeight="1" x14ac:dyDescent="0.15">
      <c r="A16" s="225" t="str">
        <f>リーグ表!B16</f>
        <v>奈良Fcjr</v>
      </c>
      <c r="B16" s="55"/>
      <c r="C16" s="56" t="str">
        <f>IF(B17="","",IF(B17&gt;D17,"○",IF(B17&lt;D17,"●","△")))</f>
        <v/>
      </c>
      <c r="D16" s="57"/>
      <c r="E16" s="55"/>
      <c r="F16" s="56" t="str">
        <f>IF(E17="","",IF(E17&gt;G17,"○",IF(E17&lt;G17,"●","△")))</f>
        <v/>
      </c>
      <c r="G16" s="57"/>
      <c r="H16" s="55"/>
      <c r="I16" s="56" t="str">
        <f>IF(H17="","",IF(H17&gt;J17,"○",IF(H17&lt;J17,"●","△")))</f>
        <v/>
      </c>
      <c r="J16" s="57"/>
      <c r="K16" s="56"/>
      <c r="L16" s="56" t="str">
        <f>IF(K17="","",IF(K17&gt;M17,"○",IF(K17&lt;M17,"●","△")))</f>
        <v/>
      </c>
      <c r="M16" s="57"/>
      <c r="N16" s="253"/>
      <c r="O16" s="253"/>
      <c r="P16" s="253"/>
      <c r="Q16" s="253"/>
      <c r="R16" s="253"/>
      <c r="S16" s="253"/>
      <c r="T16" s="257"/>
      <c r="W16" s="3"/>
      <c r="X16" s="3"/>
      <c r="Y16" s="3"/>
      <c r="Z16" s="3"/>
      <c r="AA16" s="3"/>
      <c r="AE16" s="2"/>
      <c r="AF16" s="2"/>
    </row>
    <row r="17" spans="1:34" ht="11.25" customHeight="1" x14ac:dyDescent="0.15">
      <c r="A17" s="226"/>
      <c r="B17" s="58"/>
      <c r="C17" s="59"/>
      <c r="D17" s="60"/>
      <c r="E17" s="61"/>
      <c r="F17" s="59" t="s">
        <v>15</v>
      </c>
      <c r="G17" s="62"/>
      <c r="H17" s="61"/>
      <c r="I17" s="59" t="s">
        <v>15</v>
      </c>
      <c r="J17" s="62"/>
      <c r="K17" s="63"/>
      <c r="L17" s="59" t="s">
        <v>15</v>
      </c>
      <c r="M17" s="62"/>
      <c r="N17" s="254"/>
      <c r="O17" s="254"/>
      <c r="P17" s="254"/>
      <c r="Q17" s="254"/>
      <c r="R17" s="254"/>
      <c r="S17" s="254"/>
      <c r="T17" s="258"/>
      <c r="W17" s="3"/>
      <c r="X17" s="3"/>
      <c r="Y17" s="3"/>
      <c r="Z17" s="3"/>
      <c r="AA17" s="3"/>
      <c r="AE17" s="2"/>
      <c r="AF17" s="2"/>
    </row>
    <row r="18" spans="1:34" ht="13.5" customHeight="1" x14ac:dyDescent="0.15">
      <c r="A18" s="225" t="str">
        <f>リーグ表!B18</f>
        <v>リトルFC</v>
      </c>
      <c r="B18" s="55"/>
      <c r="C18" s="56" t="str">
        <f>IF(B19="","",IF(B19&gt;D19,"○",IF(B19&lt;D19,"●","△")))</f>
        <v/>
      </c>
      <c r="D18" s="57"/>
      <c r="E18" s="55"/>
      <c r="F18" s="56" t="str">
        <f>IF(E19="","",IF(E19&gt;G19,"○",IF(E19&lt;G19,"●","△")))</f>
        <v/>
      </c>
      <c r="G18" s="57"/>
      <c r="H18" s="55"/>
      <c r="I18" s="56" t="str">
        <f>IF(H19="","",IF(H19&gt;J19,"○",IF(H19&lt;J19,"●","△")))</f>
        <v/>
      </c>
      <c r="J18" s="57"/>
      <c r="K18" s="56"/>
      <c r="L18" s="56" t="str">
        <f>IF(K19="","",IF(K19&gt;M19,"○",IF(K19&lt;M19,"●","△")))</f>
        <v/>
      </c>
      <c r="M18" s="57"/>
      <c r="N18" s="253"/>
      <c r="O18" s="253"/>
      <c r="P18" s="253"/>
      <c r="Q18" s="253"/>
      <c r="R18" s="253"/>
      <c r="S18" s="253"/>
      <c r="T18" s="257"/>
      <c r="W18" s="3"/>
      <c r="X18" s="3"/>
      <c r="Y18" s="3"/>
      <c r="Z18" s="3"/>
      <c r="AA18" s="3"/>
      <c r="AE18" s="2"/>
      <c r="AF18" s="2"/>
    </row>
    <row r="19" spans="1:34" ht="11.25" customHeight="1" x14ac:dyDescent="0.15">
      <c r="A19" s="226"/>
      <c r="B19" s="58"/>
      <c r="C19" s="59" t="s">
        <v>15</v>
      </c>
      <c r="D19" s="60"/>
      <c r="E19" s="58"/>
      <c r="F19" s="59"/>
      <c r="G19" s="60"/>
      <c r="H19" s="61"/>
      <c r="I19" s="59" t="s">
        <v>15</v>
      </c>
      <c r="J19" s="62"/>
      <c r="K19" s="63"/>
      <c r="L19" s="59" t="s">
        <v>15</v>
      </c>
      <c r="M19" s="62"/>
      <c r="N19" s="254"/>
      <c r="O19" s="254"/>
      <c r="P19" s="254"/>
      <c r="Q19" s="254"/>
      <c r="R19" s="254"/>
      <c r="S19" s="254"/>
      <c r="T19" s="258"/>
      <c r="W19" s="3"/>
      <c r="X19" s="3"/>
      <c r="Y19" s="3"/>
      <c r="Z19" s="3"/>
      <c r="AA19" s="3"/>
      <c r="AE19" s="2"/>
      <c r="AF19" s="2"/>
    </row>
    <row r="20" spans="1:34" ht="13.5" customHeight="1" x14ac:dyDescent="0.15">
      <c r="A20" s="225" t="str">
        <f>リーグ表!B20</f>
        <v>志津FC</v>
      </c>
      <c r="B20" s="55"/>
      <c r="C20" s="56" t="str">
        <f>IF(B21="","",IF(B21&gt;D21,"○",IF(B21&lt;D21,"●","△")))</f>
        <v/>
      </c>
      <c r="D20" s="57"/>
      <c r="E20" s="55"/>
      <c r="F20" s="56" t="str">
        <f>IF(E21="","",IF(E21&gt;G21,"○",IF(E21&lt;G21,"●","△")))</f>
        <v/>
      </c>
      <c r="G20" s="57"/>
      <c r="H20" s="55"/>
      <c r="I20" s="56" t="str">
        <f>IF(H21="","",IF(H21&gt;J21,"○",IF(H21&lt;J21,"●","△")))</f>
        <v/>
      </c>
      <c r="J20" s="57"/>
      <c r="K20" s="56"/>
      <c r="L20" s="56" t="str">
        <f>IF(K21="","",IF(K21&gt;M21,"○",IF(K21&lt;M21,"●","△")))</f>
        <v/>
      </c>
      <c r="M20" s="57"/>
      <c r="N20" s="253"/>
      <c r="O20" s="253"/>
      <c r="P20" s="253"/>
      <c r="Q20" s="253"/>
      <c r="R20" s="253"/>
      <c r="S20" s="253"/>
      <c r="T20" s="257"/>
      <c r="W20" s="3"/>
      <c r="X20" s="3"/>
      <c r="Y20" s="3"/>
      <c r="Z20" s="3"/>
      <c r="AA20" s="3"/>
      <c r="AE20" s="2"/>
      <c r="AF20" s="2"/>
    </row>
    <row r="21" spans="1:34" ht="11.25" customHeight="1" x14ac:dyDescent="0.15">
      <c r="A21" s="226"/>
      <c r="B21" s="58"/>
      <c r="C21" s="59" t="s">
        <v>15</v>
      </c>
      <c r="D21" s="60"/>
      <c r="E21" s="58"/>
      <c r="F21" s="59" t="s">
        <v>15</v>
      </c>
      <c r="G21" s="60"/>
      <c r="H21" s="58"/>
      <c r="I21" s="59"/>
      <c r="J21" s="60"/>
      <c r="K21" s="63"/>
      <c r="L21" s="59" t="s">
        <v>15</v>
      </c>
      <c r="M21" s="62"/>
      <c r="N21" s="254"/>
      <c r="O21" s="254"/>
      <c r="P21" s="254"/>
      <c r="Q21" s="254"/>
      <c r="R21" s="254"/>
      <c r="S21" s="254"/>
      <c r="T21" s="258"/>
      <c r="W21" s="3"/>
      <c r="X21" s="3"/>
      <c r="Y21" s="3"/>
      <c r="Z21" s="3"/>
      <c r="AA21" s="3"/>
      <c r="AE21" s="2"/>
      <c r="AF21" s="2"/>
    </row>
    <row r="22" spans="1:34" ht="13.5" customHeight="1" x14ac:dyDescent="0.15">
      <c r="A22" s="225" t="str">
        <f>リーグ表!B22</f>
        <v>FCユナイテッド奈良</v>
      </c>
      <c r="B22" s="55"/>
      <c r="C22" s="56" t="str">
        <f>IF(B23="","",IF(B23&gt;D23,"○",IF(B23&lt;D23,"●","△")))</f>
        <v/>
      </c>
      <c r="D22" s="57"/>
      <c r="E22" s="55"/>
      <c r="F22" s="56" t="str">
        <f>IF(E23="","",IF(E23&gt;G23,"○",IF(E23&lt;G23,"●","△")))</f>
        <v/>
      </c>
      <c r="G22" s="57"/>
      <c r="H22" s="55"/>
      <c r="I22" s="56" t="str">
        <f>IF(H23="","",IF(H23&gt;J23,"○",IF(H23&lt;J23,"●","△")))</f>
        <v/>
      </c>
      <c r="J22" s="57"/>
      <c r="K22" s="56"/>
      <c r="L22" s="56" t="str">
        <f>IF(K23="","",IF(K23&gt;M23,"○",IF(K23&lt;M23,"●","△")))</f>
        <v/>
      </c>
      <c r="M22" s="57"/>
      <c r="N22" s="253"/>
      <c r="O22" s="253"/>
      <c r="P22" s="253"/>
      <c r="Q22" s="253"/>
      <c r="R22" s="253"/>
      <c r="S22" s="253"/>
      <c r="T22" s="257"/>
      <c r="W22" s="3"/>
      <c r="X22" s="3"/>
      <c r="Y22" s="3"/>
      <c r="Z22" s="3"/>
      <c r="AA22" s="3"/>
      <c r="AE22" s="2"/>
      <c r="AF22" s="2"/>
    </row>
    <row r="23" spans="1:34" ht="10.5" customHeight="1" x14ac:dyDescent="0.15">
      <c r="A23" s="226"/>
      <c r="B23" s="58"/>
      <c r="C23" s="59" t="s">
        <v>41</v>
      </c>
      <c r="D23" s="60"/>
      <c r="E23" s="58"/>
      <c r="F23" s="59" t="s">
        <v>41</v>
      </c>
      <c r="G23" s="60"/>
      <c r="H23" s="58"/>
      <c r="I23" s="59" t="s">
        <v>41</v>
      </c>
      <c r="J23" s="60"/>
      <c r="K23" s="58"/>
      <c r="L23" s="59"/>
      <c r="M23" s="60"/>
      <c r="N23" s="254"/>
      <c r="O23" s="254"/>
      <c r="P23" s="254"/>
      <c r="Q23" s="254"/>
      <c r="R23" s="254"/>
      <c r="S23" s="254"/>
      <c r="T23" s="258"/>
      <c r="W23" s="3"/>
      <c r="X23" s="3"/>
      <c r="Y23" s="3"/>
      <c r="Z23" s="3"/>
      <c r="AA23" s="3"/>
      <c r="AE23" s="2"/>
      <c r="AF23" s="2"/>
    </row>
    <row r="24" spans="1:34" ht="10.5" customHeight="1" x14ac:dyDescent="0.15">
      <c r="A24" s="125"/>
      <c r="B24" s="64"/>
      <c r="C24" s="77"/>
      <c r="D24" s="64"/>
      <c r="E24" s="64"/>
      <c r="F24" s="77"/>
      <c r="G24" s="64"/>
      <c r="H24" s="64"/>
      <c r="I24" s="77"/>
      <c r="J24" s="64"/>
      <c r="K24" s="64"/>
      <c r="L24" s="77"/>
      <c r="M24" s="64"/>
      <c r="N24" s="64"/>
      <c r="O24" s="64"/>
      <c r="P24" s="64"/>
      <c r="Q24" s="64"/>
      <c r="R24" s="78"/>
      <c r="S24" s="78"/>
      <c r="T24" s="64"/>
      <c r="W24" s="3"/>
      <c r="Z24" s="3"/>
      <c r="AE24" s="2"/>
      <c r="AF24" s="2"/>
    </row>
    <row r="25" spans="1:34" ht="26.25" customHeight="1" x14ac:dyDescent="0.15">
      <c r="A25" s="230" t="str">
        <f>リーグ表!B25</f>
        <v>黒谷公園会場</v>
      </c>
      <c r="B25" s="230"/>
      <c r="C25" s="230"/>
      <c r="D25" s="230"/>
      <c r="E25" s="230"/>
      <c r="F25" s="230"/>
      <c r="G25" s="230"/>
      <c r="H25" s="64"/>
      <c r="I25" s="77"/>
      <c r="J25" s="64"/>
      <c r="K25" s="64"/>
      <c r="L25" s="77"/>
      <c r="M25" s="64"/>
      <c r="N25" s="64"/>
      <c r="O25" s="64"/>
      <c r="P25" s="64"/>
      <c r="Q25" s="64"/>
      <c r="R25" s="78"/>
      <c r="S25" s="78"/>
      <c r="T25" s="64"/>
      <c r="W25" s="3"/>
      <c r="Z25" s="3"/>
      <c r="AE25" s="2"/>
      <c r="AF25" s="2"/>
    </row>
    <row r="26" spans="1:34" ht="20.25" customHeight="1" x14ac:dyDescent="0.15">
      <c r="A26" s="129" t="s">
        <v>53</v>
      </c>
      <c r="B26" s="250" t="str">
        <f>A27</f>
        <v>富雄FC</v>
      </c>
      <c r="C26" s="251"/>
      <c r="D26" s="252"/>
      <c r="E26" s="250" t="str">
        <f>A29</f>
        <v>あやめ池FC</v>
      </c>
      <c r="F26" s="251"/>
      <c r="G26" s="252"/>
      <c r="H26" s="250" t="str">
        <f>A31</f>
        <v>京都城陽SC</v>
      </c>
      <c r="I26" s="251"/>
      <c r="J26" s="252"/>
      <c r="K26" s="250" t="str">
        <f>A33</f>
        <v>箕面豊北JSC</v>
      </c>
      <c r="L26" s="251"/>
      <c r="M26" s="252"/>
      <c r="N26" s="53" t="s">
        <v>1</v>
      </c>
      <c r="O26" s="53" t="s">
        <v>2</v>
      </c>
      <c r="P26" s="53" t="s">
        <v>21</v>
      </c>
      <c r="Q26" s="53" t="s">
        <v>16</v>
      </c>
      <c r="R26" s="54" t="s">
        <v>3</v>
      </c>
      <c r="S26" s="54" t="s">
        <v>4</v>
      </c>
      <c r="T26" s="53" t="s">
        <v>5</v>
      </c>
      <c r="AH26" s="1"/>
    </row>
    <row r="27" spans="1:34" ht="13.5" customHeight="1" x14ac:dyDescent="0.15">
      <c r="A27" s="225" t="str">
        <f>リーグ表!B27</f>
        <v>富雄FC</v>
      </c>
      <c r="B27" s="55"/>
      <c r="C27" s="56" t="str">
        <f>IF(B28="","",IF(B28&gt;D28,"○",IF(B28&lt;D28,"●","△")))</f>
        <v/>
      </c>
      <c r="D27" s="57"/>
      <c r="E27" s="55"/>
      <c r="F27" s="56" t="str">
        <f>IF(E28="","",IF(E28&gt;G28,"○",IF(E28&lt;G28,"●","△")))</f>
        <v/>
      </c>
      <c r="G27" s="57"/>
      <c r="H27" s="55"/>
      <c r="I27" s="56" t="str">
        <f>IF(H28="","",IF(H28&gt;J28,"○",IF(H28&lt;J28,"●","△")))</f>
        <v/>
      </c>
      <c r="J27" s="57"/>
      <c r="K27" s="56"/>
      <c r="L27" s="56" t="str">
        <f>IF(K28="","",IF(K28&gt;M28,"○",IF(K28&lt;M28,"●","△")))</f>
        <v/>
      </c>
      <c r="M27" s="57"/>
      <c r="N27" s="253"/>
      <c r="O27" s="253"/>
      <c r="P27" s="253"/>
      <c r="Q27" s="253"/>
      <c r="R27" s="253"/>
      <c r="S27" s="253"/>
      <c r="T27" s="257"/>
    </row>
    <row r="28" spans="1:34" ht="10.5" customHeight="1" x14ac:dyDescent="0.15">
      <c r="A28" s="226"/>
      <c r="B28" s="58"/>
      <c r="C28" s="59"/>
      <c r="D28" s="60"/>
      <c r="E28" s="61"/>
      <c r="F28" s="59" t="s">
        <v>15</v>
      </c>
      <c r="G28" s="62"/>
      <c r="H28" s="61"/>
      <c r="I28" s="59" t="s">
        <v>15</v>
      </c>
      <c r="J28" s="62"/>
      <c r="K28" s="63"/>
      <c r="L28" s="59" t="s">
        <v>15</v>
      </c>
      <c r="M28" s="62"/>
      <c r="N28" s="254"/>
      <c r="O28" s="254"/>
      <c r="P28" s="254"/>
      <c r="Q28" s="254"/>
      <c r="R28" s="254"/>
      <c r="S28" s="254"/>
      <c r="T28" s="258"/>
    </row>
    <row r="29" spans="1:34" ht="13.5" customHeight="1" x14ac:dyDescent="0.15">
      <c r="A29" s="225" t="str">
        <f>リーグ表!B29</f>
        <v>あやめ池FC</v>
      </c>
      <c r="B29" s="55"/>
      <c r="C29" s="56" t="str">
        <f>IF(B30="","",IF(B30&gt;D30,"○",IF(B30&lt;D30,"●","△")))</f>
        <v/>
      </c>
      <c r="D29" s="57"/>
      <c r="E29" s="55"/>
      <c r="F29" s="56" t="str">
        <f>IF(E30="","",IF(E30&gt;G30,"○",IF(E30&lt;G30,"●","△")))</f>
        <v/>
      </c>
      <c r="G29" s="57"/>
      <c r="H29" s="55"/>
      <c r="I29" s="56" t="str">
        <f>IF(H30="","",IF(H30&gt;J30,"○",IF(H30&lt;J30,"●","△")))</f>
        <v/>
      </c>
      <c r="J29" s="57"/>
      <c r="K29" s="56"/>
      <c r="L29" s="56" t="str">
        <f>IF(K30="","",IF(K30&gt;M30,"○",IF(K30&lt;M30,"●","△")))</f>
        <v/>
      </c>
      <c r="M29" s="57"/>
      <c r="N29" s="253"/>
      <c r="O29" s="253"/>
      <c r="P29" s="253"/>
      <c r="Q29" s="253"/>
      <c r="R29" s="253"/>
      <c r="S29" s="253"/>
      <c r="T29" s="257"/>
    </row>
    <row r="30" spans="1:34" ht="11.25" customHeight="1" x14ac:dyDescent="0.15">
      <c r="A30" s="226"/>
      <c r="B30" s="58"/>
      <c r="C30" s="59" t="s">
        <v>15</v>
      </c>
      <c r="D30" s="60"/>
      <c r="E30" s="58"/>
      <c r="F30" s="59"/>
      <c r="G30" s="60"/>
      <c r="H30" s="61"/>
      <c r="I30" s="59" t="s">
        <v>15</v>
      </c>
      <c r="J30" s="62"/>
      <c r="K30" s="63"/>
      <c r="L30" s="59" t="s">
        <v>15</v>
      </c>
      <c r="M30" s="62"/>
      <c r="N30" s="254"/>
      <c r="O30" s="254"/>
      <c r="P30" s="254"/>
      <c r="Q30" s="254"/>
      <c r="R30" s="254"/>
      <c r="S30" s="254"/>
      <c r="T30" s="258"/>
    </row>
    <row r="31" spans="1:34" ht="13.5" customHeight="1" x14ac:dyDescent="0.15">
      <c r="A31" s="225" t="str">
        <f>リーグ表!B31</f>
        <v>京都城陽SC</v>
      </c>
      <c r="B31" s="55"/>
      <c r="C31" s="56" t="str">
        <f>IF(B32="","",IF(B32&gt;D32,"○",IF(B32&lt;D32,"●","△")))</f>
        <v/>
      </c>
      <c r="D31" s="57"/>
      <c r="E31" s="55"/>
      <c r="F31" s="56" t="str">
        <f>IF(E32="","",IF(E32&gt;G32,"○",IF(E32&lt;G32,"●","△")))</f>
        <v/>
      </c>
      <c r="G31" s="57"/>
      <c r="H31" s="55"/>
      <c r="I31" s="56" t="str">
        <f>IF(H32="","",IF(H32&gt;J32,"○",IF(H32&lt;J32,"●","△")))</f>
        <v/>
      </c>
      <c r="J31" s="57"/>
      <c r="K31" s="56"/>
      <c r="L31" s="56" t="str">
        <f>IF(K32="","",IF(K32&gt;M32,"○",IF(K32&lt;M32,"●","△")))</f>
        <v/>
      </c>
      <c r="M31" s="57"/>
      <c r="N31" s="253"/>
      <c r="O31" s="253"/>
      <c r="P31" s="253"/>
      <c r="Q31" s="253"/>
      <c r="R31" s="253"/>
      <c r="S31" s="253"/>
      <c r="T31" s="257"/>
    </row>
    <row r="32" spans="1:34" ht="11.25" customHeight="1" x14ac:dyDescent="0.15">
      <c r="A32" s="226"/>
      <c r="B32" s="58"/>
      <c r="C32" s="59" t="s">
        <v>15</v>
      </c>
      <c r="D32" s="60"/>
      <c r="E32" s="58"/>
      <c r="F32" s="59" t="s">
        <v>15</v>
      </c>
      <c r="G32" s="60"/>
      <c r="H32" s="58"/>
      <c r="I32" s="59"/>
      <c r="J32" s="60"/>
      <c r="K32" s="63"/>
      <c r="L32" s="59" t="s">
        <v>15</v>
      </c>
      <c r="M32" s="62"/>
      <c r="N32" s="254"/>
      <c r="O32" s="254"/>
      <c r="P32" s="254"/>
      <c r="Q32" s="254"/>
      <c r="R32" s="254"/>
      <c r="S32" s="254"/>
      <c r="T32" s="258"/>
    </row>
    <row r="33" spans="1:34" ht="13.5" customHeight="1" x14ac:dyDescent="0.15">
      <c r="A33" s="225" t="str">
        <f>リーグ表!B33</f>
        <v>箕面豊北JSC</v>
      </c>
      <c r="B33" s="55"/>
      <c r="C33" s="56" t="str">
        <f>IF(B34="","",IF(B34&gt;D34,"○",IF(B34&lt;D34,"●","△")))</f>
        <v/>
      </c>
      <c r="D33" s="57"/>
      <c r="E33" s="55"/>
      <c r="F33" s="56" t="str">
        <f>IF(E34="","",IF(E34&gt;G34,"○",IF(E34&lt;G34,"●","△")))</f>
        <v/>
      </c>
      <c r="G33" s="57"/>
      <c r="H33" s="55"/>
      <c r="I33" s="56" t="str">
        <f>IF(H34="","",IF(H34&gt;J34,"○",IF(H34&lt;J34,"●","△")))</f>
        <v/>
      </c>
      <c r="J33" s="57"/>
      <c r="K33" s="56"/>
      <c r="L33" s="56" t="str">
        <f>IF(K34="","",IF(K34&gt;M34,"○",IF(K34&lt;M34,"●","△")))</f>
        <v/>
      </c>
      <c r="M33" s="57"/>
      <c r="N33" s="253"/>
      <c r="O33" s="253"/>
      <c r="P33" s="253"/>
      <c r="Q33" s="253"/>
      <c r="R33" s="253"/>
      <c r="S33" s="253"/>
      <c r="T33" s="257"/>
    </row>
    <row r="34" spans="1:34" ht="11.25" customHeight="1" x14ac:dyDescent="0.15">
      <c r="A34" s="226"/>
      <c r="B34" s="58"/>
      <c r="C34" s="59" t="s">
        <v>41</v>
      </c>
      <c r="D34" s="60"/>
      <c r="E34" s="58"/>
      <c r="F34" s="59" t="s">
        <v>41</v>
      </c>
      <c r="G34" s="60"/>
      <c r="H34" s="58"/>
      <c r="I34" s="59" t="s">
        <v>41</v>
      </c>
      <c r="J34" s="60"/>
      <c r="K34" s="58"/>
      <c r="L34" s="59"/>
      <c r="M34" s="60"/>
      <c r="N34" s="254"/>
      <c r="O34" s="254"/>
      <c r="P34" s="254"/>
      <c r="Q34" s="254"/>
      <c r="R34" s="254"/>
      <c r="S34" s="254"/>
      <c r="T34" s="258"/>
      <c r="W34" s="3"/>
      <c r="X34" s="3"/>
      <c r="Y34" s="3"/>
      <c r="Z34" s="3"/>
      <c r="AA34" s="3"/>
      <c r="AE34" s="2"/>
      <c r="AF34" s="2"/>
    </row>
    <row r="35" spans="1:34" ht="11.25" customHeight="1" x14ac:dyDescent="0.15">
      <c r="A35" s="126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0"/>
      <c r="O35" s="90"/>
      <c r="P35" s="90"/>
      <c r="Q35" s="90"/>
      <c r="R35" s="90"/>
      <c r="S35" s="90"/>
      <c r="T35" s="91"/>
      <c r="W35" s="3"/>
      <c r="X35" s="3"/>
      <c r="Y35" s="3"/>
      <c r="Z35" s="3"/>
      <c r="AA35" s="3"/>
      <c r="AE35" s="2"/>
      <c r="AF35" s="2"/>
    </row>
    <row r="36" spans="1:34" ht="23.25" customHeight="1" x14ac:dyDescent="0.15">
      <c r="A36" s="230" t="str">
        <f>リーグ表!B36</f>
        <v>都祁会場　</v>
      </c>
      <c r="B36" s="230"/>
      <c r="C36" s="230"/>
      <c r="D36" s="230"/>
      <c r="E36" s="230"/>
      <c r="F36" s="230"/>
      <c r="G36" s="230"/>
      <c r="H36" s="77"/>
      <c r="I36" s="77"/>
      <c r="J36" s="77"/>
      <c r="K36" s="77"/>
      <c r="L36" s="77"/>
      <c r="M36" s="77"/>
      <c r="N36" s="64"/>
      <c r="O36" s="64"/>
      <c r="P36" s="64"/>
      <c r="Q36" s="76"/>
      <c r="R36" s="78"/>
      <c r="S36" s="78"/>
      <c r="T36" s="64"/>
      <c r="W36" s="3"/>
      <c r="X36" s="3"/>
      <c r="Y36" s="3"/>
      <c r="Z36" s="3"/>
      <c r="AA36" s="3"/>
      <c r="AE36" s="2"/>
      <c r="AF36" s="2"/>
    </row>
    <row r="37" spans="1:34" ht="20.25" customHeight="1" x14ac:dyDescent="0.15">
      <c r="A37" s="129" t="s">
        <v>54</v>
      </c>
      <c r="B37" s="250" t="str">
        <f>A38</f>
        <v>六条FC</v>
      </c>
      <c r="C37" s="251"/>
      <c r="D37" s="252"/>
      <c r="E37" s="250" t="str">
        <f>A40</f>
        <v>奈良伏見FC</v>
      </c>
      <c r="F37" s="251"/>
      <c r="G37" s="252"/>
      <c r="H37" s="250" t="str">
        <f>A42</f>
        <v>矢倉FC</v>
      </c>
      <c r="I37" s="251"/>
      <c r="J37" s="252"/>
      <c r="K37" s="250" t="str">
        <f>A44</f>
        <v>GINGA</v>
      </c>
      <c r="L37" s="251"/>
      <c r="M37" s="252"/>
      <c r="N37" s="53" t="s">
        <v>1</v>
      </c>
      <c r="O37" s="53" t="s">
        <v>2</v>
      </c>
      <c r="P37" s="53" t="s">
        <v>21</v>
      </c>
      <c r="Q37" s="53" t="s">
        <v>16</v>
      </c>
      <c r="R37" s="54" t="s">
        <v>3</v>
      </c>
      <c r="S37" s="54" t="s">
        <v>4</v>
      </c>
      <c r="T37" s="53" t="s">
        <v>5</v>
      </c>
      <c r="W37" s="3"/>
      <c r="X37" s="3"/>
      <c r="Y37" s="3"/>
      <c r="Z37" s="3"/>
      <c r="AA37" s="3"/>
      <c r="AE37" s="2"/>
      <c r="AF37" s="2"/>
    </row>
    <row r="38" spans="1:34" ht="13.5" customHeight="1" x14ac:dyDescent="0.15">
      <c r="A38" s="225" t="str">
        <f>リーグ表!B38</f>
        <v>六条FC</v>
      </c>
      <c r="B38" s="55"/>
      <c r="C38" s="56" t="str">
        <f>IF(B39="","",IF(B39&gt;D39,"○",IF(B39&lt;D39,"●","△")))</f>
        <v/>
      </c>
      <c r="D38" s="57"/>
      <c r="E38" s="55"/>
      <c r="F38" s="56" t="str">
        <f>IF(E39="","",IF(E39&gt;G39,"○",IF(E39&lt;G39,"●","△")))</f>
        <v/>
      </c>
      <c r="G38" s="57"/>
      <c r="H38" s="55"/>
      <c r="I38" s="56" t="str">
        <f>IF(H39="","",IF(H39&gt;J39,"○",IF(H39&lt;J39,"●","△")))</f>
        <v/>
      </c>
      <c r="J38" s="57"/>
      <c r="K38" s="56"/>
      <c r="L38" s="56" t="str">
        <f>IF(K39="","",IF(K39&gt;M39,"○",IF(K39&lt;M39,"●","△")))</f>
        <v/>
      </c>
      <c r="M38" s="57"/>
      <c r="N38" s="253"/>
      <c r="O38" s="253"/>
      <c r="P38" s="253"/>
      <c r="Q38" s="253"/>
      <c r="R38" s="253"/>
      <c r="S38" s="253"/>
      <c r="T38" s="257"/>
      <c r="W38" s="3"/>
      <c r="X38" s="3"/>
      <c r="Y38" s="3"/>
      <c r="Z38" s="3"/>
      <c r="AA38" s="3"/>
      <c r="AE38" s="2"/>
      <c r="AF38" s="2"/>
    </row>
    <row r="39" spans="1:34" ht="11.25" customHeight="1" x14ac:dyDescent="0.15">
      <c r="A39" s="226"/>
      <c r="B39" s="58"/>
      <c r="C39" s="59"/>
      <c r="D39" s="60"/>
      <c r="E39" s="61"/>
      <c r="F39" s="59" t="s">
        <v>15</v>
      </c>
      <c r="G39" s="62"/>
      <c r="H39" s="61"/>
      <c r="I39" s="59" t="s">
        <v>15</v>
      </c>
      <c r="J39" s="62"/>
      <c r="K39" s="63"/>
      <c r="L39" s="59" t="s">
        <v>15</v>
      </c>
      <c r="M39" s="62"/>
      <c r="N39" s="254"/>
      <c r="O39" s="254"/>
      <c r="P39" s="254"/>
      <c r="Q39" s="254"/>
      <c r="R39" s="254"/>
      <c r="S39" s="254"/>
      <c r="T39" s="258"/>
      <c r="W39" s="3"/>
      <c r="X39" s="3"/>
      <c r="Y39" s="3"/>
      <c r="Z39" s="3"/>
      <c r="AA39" s="3"/>
      <c r="AE39" s="2"/>
      <c r="AF39" s="2"/>
    </row>
    <row r="40" spans="1:34" ht="13.5" customHeight="1" x14ac:dyDescent="0.15">
      <c r="A40" s="225" t="str">
        <f>リーグ表!B40</f>
        <v>奈良伏見FC</v>
      </c>
      <c r="B40" s="55"/>
      <c r="C40" s="56" t="str">
        <f>IF(B41="","",IF(B41&gt;D41,"○",IF(B41&lt;D41,"●","△")))</f>
        <v/>
      </c>
      <c r="D40" s="57"/>
      <c r="E40" s="55"/>
      <c r="F40" s="56" t="str">
        <f>IF(E41="","",IF(E41&gt;G41,"○",IF(E41&lt;G41,"●","△")))</f>
        <v/>
      </c>
      <c r="G40" s="57"/>
      <c r="H40" s="55"/>
      <c r="I40" s="56" t="str">
        <f>IF(H41="","",IF(H41&gt;J41,"○",IF(H41&lt;J41,"●","△")))</f>
        <v/>
      </c>
      <c r="J40" s="57"/>
      <c r="K40" s="56"/>
      <c r="L40" s="56" t="str">
        <f>IF(K41="","",IF(K41&gt;M41,"○",IF(K41&lt;M41,"●","△")))</f>
        <v/>
      </c>
      <c r="M40" s="57"/>
      <c r="N40" s="253"/>
      <c r="O40" s="253"/>
      <c r="P40" s="253"/>
      <c r="Q40" s="253"/>
      <c r="R40" s="253"/>
      <c r="S40" s="253"/>
      <c r="T40" s="257"/>
      <c r="W40" s="3"/>
      <c r="X40" s="3"/>
      <c r="Y40" s="3"/>
      <c r="Z40" s="3"/>
      <c r="AA40" s="3"/>
      <c r="AE40" s="2"/>
      <c r="AF40" s="2"/>
    </row>
    <row r="41" spans="1:34" ht="10.5" customHeight="1" x14ac:dyDescent="0.15">
      <c r="A41" s="226"/>
      <c r="B41" s="58"/>
      <c r="C41" s="59" t="s">
        <v>15</v>
      </c>
      <c r="D41" s="60"/>
      <c r="E41" s="58"/>
      <c r="F41" s="59"/>
      <c r="G41" s="60"/>
      <c r="H41" s="61"/>
      <c r="I41" s="59" t="s">
        <v>15</v>
      </c>
      <c r="J41" s="62"/>
      <c r="K41" s="63"/>
      <c r="L41" s="59" t="s">
        <v>15</v>
      </c>
      <c r="M41" s="62"/>
      <c r="N41" s="254"/>
      <c r="O41" s="254"/>
      <c r="P41" s="254"/>
      <c r="Q41" s="254"/>
      <c r="R41" s="254"/>
      <c r="S41" s="254"/>
      <c r="T41" s="258"/>
      <c r="W41" s="3"/>
      <c r="X41" s="3"/>
      <c r="Y41" s="3"/>
      <c r="Z41" s="3"/>
      <c r="AA41" s="3"/>
      <c r="AE41" s="2"/>
      <c r="AF41" s="2"/>
    </row>
    <row r="42" spans="1:34" ht="13.5" customHeight="1" x14ac:dyDescent="0.15">
      <c r="A42" s="225" t="str">
        <f>リーグ表!B42</f>
        <v>矢倉FC</v>
      </c>
      <c r="B42" s="55"/>
      <c r="C42" s="56" t="str">
        <f>IF(B43="","",IF(B43&gt;D43,"○",IF(B43&lt;D43,"●","△")))</f>
        <v/>
      </c>
      <c r="D42" s="57"/>
      <c r="E42" s="55"/>
      <c r="F42" s="56" t="str">
        <f>IF(E43="","",IF(E43&gt;G43,"○",IF(E43&lt;G43,"●","△")))</f>
        <v/>
      </c>
      <c r="G42" s="57"/>
      <c r="H42" s="55"/>
      <c r="I42" s="56" t="str">
        <f>IF(H43="","",IF(H43&gt;J43,"○",IF(H43&lt;J43,"●","△")))</f>
        <v/>
      </c>
      <c r="J42" s="57"/>
      <c r="K42" s="56"/>
      <c r="L42" s="56" t="str">
        <f>IF(K43="","",IF(K43&gt;M43,"○",IF(K43&lt;M43,"●","△")))</f>
        <v/>
      </c>
      <c r="M42" s="57"/>
      <c r="N42" s="253"/>
      <c r="O42" s="253"/>
      <c r="P42" s="253"/>
      <c r="Q42" s="253"/>
      <c r="R42" s="253"/>
      <c r="S42" s="253"/>
      <c r="T42" s="257"/>
      <c r="W42" s="3"/>
      <c r="X42" s="3"/>
      <c r="Y42" s="3"/>
      <c r="Z42" s="3"/>
      <c r="AA42" s="3"/>
      <c r="AE42" s="2"/>
      <c r="AF42" s="2"/>
    </row>
    <row r="43" spans="1:34" ht="11.25" customHeight="1" x14ac:dyDescent="0.15">
      <c r="A43" s="226"/>
      <c r="B43" s="58"/>
      <c r="C43" s="59" t="s">
        <v>15</v>
      </c>
      <c r="D43" s="60"/>
      <c r="E43" s="58"/>
      <c r="F43" s="59" t="s">
        <v>15</v>
      </c>
      <c r="G43" s="60"/>
      <c r="H43" s="58"/>
      <c r="I43" s="59"/>
      <c r="J43" s="60"/>
      <c r="K43" s="63"/>
      <c r="L43" s="59" t="s">
        <v>15</v>
      </c>
      <c r="M43" s="62"/>
      <c r="N43" s="254"/>
      <c r="O43" s="254"/>
      <c r="P43" s="254"/>
      <c r="Q43" s="254"/>
      <c r="R43" s="254"/>
      <c r="S43" s="254"/>
      <c r="T43" s="258"/>
      <c r="W43" s="3"/>
      <c r="X43" s="3"/>
      <c r="Y43" s="3"/>
      <c r="Z43" s="3"/>
      <c r="AA43" s="3"/>
      <c r="AE43" s="2"/>
      <c r="AF43" s="2"/>
    </row>
    <row r="44" spans="1:34" ht="13.5" customHeight="1" x14ac:dyDescent="0.15">
      <c r="A44" s="225" t="str">
        <f>リーグ表!B44</f>
        <v>GINGA</v>
      </c>
      <c r="B44" s="55"/>
      <c r="C44" s="56" t="str">
        <f>IF(B45="","",IF(B45&gt;D45,"○",IF(B45&lt;D45,"●","△")))</f>
        <v/>
      </c>
      <c r="D44" s="57"/>
      <c r="E44" s="55"/>
      <c r="F44" s="56" t="str">
        <f>IF(E45="","",IF(E45&gt;G45,"○",IF(E45&lt;G45,"●","△")))</f>
        <v/>
      </c>
      <c r="G44" s="57"/>
      <c r="H44" s="55"/>
      <c r="I44" s="56" t="str">
        <f>IF(H45="","",IF(H45&gt;J45,"○",IF(H45&lt;J45,"●","△")))</f>
        <v/>
      </c>
      <c r="J44" s="57"/>
      <c r="K44" s="56"/>
      <c r="L44" s="56" t="str">
        <f>IF(K45="","",IF(K45&gt;M45,"○",IF(K45&lt;M45,"●","△")))</f>
        <v/>
      </c>
      <c r="M44" s="57"/>
      <c r="N44" s="253"/>
      <c r="O44" s="253"/>
      <c r="P44" s="253"/>
      <c r="Q44" s="253"/>
      <c r="R44" s="253"/>
      <c r="S44" s="253"/>
      <c r="T44" s="257"/>
      <c r="W44" s="3"/>
      <c r="X44" s="3"/>
      <c r="Y44" s="3"/>
      <c r="Z44" s="3"/>
      <c r="AA44" s="3"/>
      <c r="AE44" s="2"/>
      <c r="AF44" s="2"/>
    </row>
    <row r="45" spans="1:34" ht="11.25" customHeight="1" x14ac:dyDescent="0.15">
      <c r="A45" s="226"/>
      <c r="B45" s="58"/>
      <c r="C45" s="59" t="s">
        <v>41</v>
      </c>
      <c r="D45" s="60"/>
      <c r="E45" s="58"/>
      <c r="F45" s="59" t="s">
        <v>41</v>
      </c>
      <c r="G45" s="60"/>
      <c r="H45" s="58"/>
      <c r="I45" s="59" t="s">
        <v>41</v>
      </c>
      <c r="J45" s="60"/>
      <c r="K45" s="58"/>
      <c r="L45" s="59"/>
      <c r="M45" s="60"/>
      <c r="N45" s="254"/>
      <c r="O45" s="254"/>
      <c r="P45" s="254"/>
      <c r="Q45" s="254"/>
      <c r="R45" s="254"/>
      <c r="S45" s="254"/>
      <c r="T45" s="258"/>
      <c r="W45" s="3"/>
      <c r="X45" s="3"/>
      <c r="Y45" s="3"/>
      <c r="Z45" s="3"/>
      <c r="AA45" s="3"/>
      <c r="AE45" s="2"/>
      <c r="AF45" s="2"/>
    </row>
    <row r="46" spans="1:34" ht="10.5" customHeight="1" x14ac:dyDescent="0.15">
      <c r="A46" s="125"/>
      <c r="B46" s="64"/>
      <c r="C46" s="77"/>
      <c r="D46" s="64"/>
      <c r="E46" s="64"/>
      <c r="F46" s="77"/>
      <c r="G46" s="64"/>
      <c r="H46" s="64"/>
      <c r="I46" s="77"/>
      <c r="J46" s="64"/>
      <c r="K46" s="64"/>
      <c r="L46" s="77"/>
      <c r="M46" s="64"/>
      <c r="N46" s="64"/>
      <c r="O46" s="64"/>
      <c r="P46" s="64"/>
      <c r="Q46" s="64"/>
      <c r="R46" s="78"/>
      <c r="S46" s="78"/>
      <c r="T46" s="64"/>
      <c r="W46" s="3"/>
      <c r="Z46" s="3"/>
      <c r="AE46" s="2"/>
      <c r="AF46" s="2"/>
    </row>
    <row r="47" spans="1:34" ht="26.25" customHeight="1" x14ac:dyDescent="0.15">
      <c r="A47" s="230" t="str">
        <f>リーグ表!B47</f>
        <v>都祁会場</v>
      </c>
      <c r="B47" s="230"/>
      <c r="C47" s="230"/>
      <c r="D47" s="230"/>
      <c r="E47" s="230"/>
      <c r="F47" s="230"/>
      <c r="G47" s="230"/>
      <c r="H47" s="64"/>
      <c r="I47" s="77"/>
      <c r="J47" s="64"/>
      <c r="K47" s="64"/>
      <c r="L47" s="77"/>
      <c r="M47" s="64"/>
      <c r="N47" s="64"/>
      <c r="O47" s="64"/>
      <c r="P47" s="64"/>
      <c r="Q47" s="64"/>
      <c r="R47" s="78"/>
      <c r="S47" s="78"/>
      <c r="T47" s="64"/>
      <c r="W47" s="3"/>
      <c r="Z47" s="3"/>
      <c r="AE47" s="2"/>
      <c r="AF47" s="2"/>
    </row>
    <row r="48" spans="1:34" ht="20.25" customHeight="1" x14ac:dyDescent="0.15">
      <c r="A48" s="129" t="s">
        <v>55</v>
      </c>
      <c r="B48" s="250" t="str">
        <f>A49</f>
        <v>明治SC</v>
      </c>
      <c r="C48" s="251"/>
      <c r="D48" s="252"/>
      <c r="E48" s="250" t="str">
        <f>A51</f>
        <v>大原SSS</v>
      </c>
      <c r="F48" s="251"/>
      <c r="G48" s="252"/>
      <c r="H48" s="250" t="str">
        <f>A53</f>
        <v>加茂FC</v>
      </c>
      <c r="I48" s="251"/>
      <c r="J48" s="252"/>
      <c r="K48" s="250" t="str">
        <f>A55</f>
        <v>生野FC</v>
      </c>
      <c r="L48" s="251"/>
      <c r="M48" s="252"/>
      <c r="N48" s="65" t="s">
        <v>1</v>
      </c>
      <c r="O48" s="65" t="s">
        <v>2</v>
      </c>
      <c r="P48" s="65" t="s">
        <v>21</v>
      </c>
      <c r="Q48" s="65" t="s">
        <v>16</v>
      </c>
      <c r="R48" s="66" t="s">
        <v>3</v>
      </c>
      <c r="S48" s="66" t="s">
        <v>4</v>
      </c>
      <c r="T48" s="65" t="s">
        <v>5</v>
      </c>
      <c r="AH48" s="1"/>
    </row>
    <row r="49" spans="1:32" ht="13.5" customHeight="1" x14ac:dyDescent="0.15">
      <c r="A49" s="247" t="str">
        <f>リーグ表!B49</f>
        <v>明治SC</v>
      </c>
      <c r="B49" s="67"/>
      <c r="C49" s="68" t="str">
        <f>IF(B50="","",IF(B50&gt;D50,"○",IF(B50&lt;D50,"●","△")))</f>
        <v/>
      </c>
      <c r="D49" s="69"/>
      <c r="E49" s="67"/>
      <c r="F49" s="68" t="str">
        <f>IF(E50="","",IF(E50&gt;G50,"○",IF(E50&lt;G50,"●","△")))</f>
        <v/>
      </c>
      <c r="G49" s="69"/>
      <c r="H49" s="67"/>
      <c r="I49" s="68" t="str">
        <f>IF(H50="","",IF(H50&gt;J50,"○",IF(H50&lt;J50,"●","△")))</f>
        <v/>
      </c>
      <c r="J49" s="69"/>
      <c r="K49" s="68"/>
      <c r="L49" s="68" t="str">
        <f>IF(K50="","",IF(K50&gt;M50,"○",IF(K50&lt;M50,"●","△")))</f>
        <v/>
      </c>
      <c r="M49" s="69"/>
      <c r="N49" s="260"/>
      <c r="O49" s="260"/>
      <c r="P49" s="260"/>
      <c r="Q49" s="260"/>
      <c r="R49" s="260"/>
      <c r="S49" s="260"/>
      <c r="T49" s="262"/>
    </row>
    <row r="50" spans="1:32" ht="11.25" customHeight="1" x14ac:dyDescent="0.15">
      <c r="A50" s="248"/>
      <c r="B50" s="70"/>
      <c r="C50" s="71"/>
      <c r="D50" s="72"/>
      <c r="E50" s="73"/>
      <c r="F50" s="71" t="s">
        <v>15</v>
      </c>
      <c r="G50" s="74"/>
      <c r="H50" s="73"/>
      <c r="I50" s="71" t="s">
        <v>15</v>
      </c>
      <c r="J50" s="74"/>
      <c r="K50" s="75"/>
      <c r="L50" s="71" t="s">
        <v>15</v>
      </c>
      <c r="M50" s="74"/>
      <c r="N50" s="261"/>
      <c r="O50" s="261"/>
      <c r="P50" s="261"/>
      <c r="Q50" s="261"/>
      <c r="R50" s="261"/>
      <c r="S50" s="261"/>
      <c r="T50" s="263"/>
    </row>
    <row r="51" spans="1:32" ht="13.5" customHeight="1" x14ac:dyDescent="0.15">
      <c r="A51" s="247" t="str">
        <f>リーグ表!B51</f>
        <v>大原SSS</v>
      </c>
      <c r="B51" s="67"/>
      <c r="C51" s="68" t="str">
        <f>IF(B52="","",IF(B52&gt;D52,"○",IF(B52&lt;D52,"●","△")))</f>
        <v/>
      </c>
      <c r="D51" s="69"/>
      <c r="E51" s="67"/>
      <c r="F51" s="68" t="str">
        <f>IF(E52="","",IF(E52&gt;G52,"○",IF(E52&lt;G52,"●","△")))</f>
        <v/>
      </c>
      <c r="G51" s="69"/>
      <c r="H51" s="67"/>
      <c r="I51" s="68" t="str">
        <f>IF(H52="","",IF(H52&gt;J52,"○",IF(H52&lt;J52,"●","△")))</f>
        <v/>
      </c>
      <c r="J51" s="69"/>
      <c r="K51" s="68"/>
      <c r="L51" s="68" t="str">
        <f>IF(K52="","",IF(K52&gt;M52,"○",IF(K52&lt;M52,"●","△")))</f>
        <v/>
      </c>
      <c r="M51" s="69"/>
      <c r="N51" s="260"/>
      <c r="O51" s="260"/>
      <c r="P51" s="260"/>
      <c r="Q51" s="260"/>
      <c r="R51" s="260"/>
      <c r="S51" s="260"/>
      <c r="T51" s="262"/>
    </row>
    <row r="52" spans="1:32" ht="11.25" customHeight="1" x14ac:dyDescent="0.15">
      <c r="A52" s="248"/>
      <c r="B52" s="70"/>
      <c r="C52" s="71" t="s">
        <v>15</v>
      </c>
      <c r="D52" s="72"/>
      <c r="E52" s="70"/>
      <c r="F52" s="71"/>
      <c r="G52" s="72"/>
      <c r="H52" s="73"/>
      <c r="I52" s="71" t="s">
        <v>15</v>
      </c>
      <c r="J52" s="74"/>
      <c r="K52" s="75"/>
      <c r="L52" s="71" t="s">
        <v>15</v>
      </c>
      <c r="M52" s="74"/>
      <c r="N52" s="261"/>
      <c r="O52" s="261"/>
      <c r="P52" s="261"/>
      <c r="Q52" s="261"/>
      <c r="R52" s="261"/>
      <c r="S52" s="261"/>
      <c r="T52" s="263"/>
    </row>
    <row r="53" spans="1:32" ht="13.5" customHeight="1" x14ac:dyDescent="0.15">
      <c r="A53" s="247" t="str">
        <f>リーグ表!B53</f>
        <v>加茂FC</v>
      </c>
      <c r="B53" s="67"/>
      <c r="C53" s="68" t="str">
        <f>IF(B54="","",IF(B54&gt;D54,"○",IF(B54&lt;D54,"●","△")))</f>
        <v/>
      </c>
      <c r="D53" s="69"/>
      <c r="E53" s="67"/>
      <c r="F53" s="68" t="str">
        <f>IF(E54="","",IF(E54&gt;G54,"○",IF(E54&lt;G54,"●","△")))</f>
        <v/>
      </c>
      <c r="G53" s="69"/>
      <c r="H53" s="67"/>
      <c r="I53" s="68" t="str">
        <f>IF(H54="","",IF(H54&gt;J54,"○",IF(H54&lt;J54,"●","△")))</f>
        <v/>
      </c>
      <c r="J53" s="69"/>
      <c r="K53" s="68"/>
      <c r="L53" s="68" t="str">
        <f>IF(K54="","",IF(K54&gt;M54,"○",IF(K54&lt;M54,"●","△")))</f>
        <v/>
      </c>
      <c r="M53" s="69"/>
      <c r="N53" s="260"/>
      <c r="O53" s="260"/>
      <c r="P53" s="260"/>
      <c r="Q53" s="260"/>
      <c r="R53" s="260"/>
      <c r="S53" s="260"/>
      <c r="T53" s="262"/>
    </row>
    <row r="54" spans="1:32" ht="11.25" customHeight="1" x14ac:dyDescent="0.15">
      <c r="A54" s="248"/>
      <c r="B54" s="70"/>
      <c r="C54" s="71" t="s">
        <v>15</v>
      </c>
      <c r="D54" s="72"/>
      <c r="E54" s="70"/>
      <c r="F54" s="71" t="s">
        <v>15</v>
      </c>
      <c r="G54" s="72"/>
      <c r="H54" s="70"/>
      <c r="I54" s="71"/>
      <c r="J54" s="72"/>
      <c r="K54" s="75"/>
      <c r="L54" s="71" t="s">
        <v>15</v>
      </c>
      <c r="M54" s="74"/>
      <c r="N54" s="261"/>
      <c r="O54" s="261"/>
      <c r="P54" s="261"/>
      <c r="Q54" s="261"/>
      <c r="R54" s="261"/>
      <c r="S54" s="261"/>
      <c r="T54" s="263"/>
    </row>
    <row r="55" spans="1:32" ht="13.5" customHeight="1" x14ac:dyDescent="0.15">
      <c r="A55" s="247" t="str">
        <f>リーグ表!B55</f>
        <v>生野FC</v>
      </c>
      <c r="B55" s="67"/>
      <c r="C55" s="68" t="str">
        <f>IF(B56="","",IF(B56&gt;D56,"○",IF(B56&lt;D56,"●","△")))</f>
        <v/>
      </c>
      <c r="D55" s="69"/>
      <c r="E55" s="67"/>
      <c r="F55" s="68" t="str">
        <f>IF(E56="","",IF(E56&gt;G56,"○",IF(E56&lt;G56,"●","△")))</f>
        <v/>
      </c>
      <c r="G55" s="69"/>
      <c r="H55" s="67"/>
      <c r="I55" s="68" t="str">
        <f>IF(H56="","",IF(H56&gt;J56,"○",IF(H56&lt;J56,"●","△")))</f>
        <v/>
      </c>
      <c r="J55" s="69"/>
      <c r="K55" s="68"/>
      <c r="L55" s="68" t="str">
        <f>IF(K56="","",IF(K56&gt;M56,"○",IF(K56&lt;M56,"●","△")))</f>
        <v/>
      </c>
      <c r="M55" s="69"/>
      <c r="N55" s="260"/>
      <c r="O55" s="260"/>
      <c r="P55" s="260"/>
      <c r="Q55" s="260"/>
      <c r="R55" s="260"/>
      <c r="S55" s="260"/>
      <c r="T55" s="262"/>
    </row>
    <row r="56" spans="1:32" ht="11.25" customHeight="1" x14ac:dyDescent="0.15">
      <c r="A56" s="248"/>
      <c r="B56" s="70"/>
      <c r="C56" s="71" t="s">
        <v>41</v>
      </c>
      <c r="D56" s="72"/>
      <c r="E56" s="70"/>
      <c r="F56" s="71" t="s">
        <v>41</v>
      </c>
      <c r="G56" s="72"/>
      <c r="H56" s="70"/>
      <c r="I56" s="71" t="s">
        <v>41</v>
      </c>
      <c r="J56" s="72"/>
      <c r="K56" s="70"/>
      <c r="L56" s="71"/>
      <c r="M56" s="72"/>
      <c r="N56" s="261"/>
      <c r="O56" s="261"/>
      <c r="P56" s="261"/>
      <c r="Q56" s="261"/>
      <c r="R56" s="261"/>
      <c r="S56" s="261"/>
      <c r="T56" s="263"/>
      <c r="W56" s="3"/>
      <c r="X56" s="3"/>
      <c r="Y56" s="3"/>
      <c r="Z56" s="3"/>
      <c r="AA56" s="3"/>
      <c r="AE56" s="2"/>
      <c r="AF56" s="2"/>
    </row>
    <row r="57" spans="1:32" ht="20.25" customHeight="1" x14ac:dyDescent="0.15">
      <c r="A57" s="127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3"/>
      <c r="O57" s="93"/>
      <c r="P57" s="93"/>
      <c r="Q57" s="93"/>
      <c r="R57" s="93"/>
      <c r="S57" s="93"/>
      <c r="T57" s="94"/>
      <c r="W57" s="3"/>
      <c r="X57" s="3"/>
      <c r="Y57" s="3"/>
      <c r="Z57" s="3"/>
      <c r="AA57" s="3"/>
      <c r="AE57" s="2"/>
      <c r="AF57" s="2"/>
    </row>
    <row r="58" spans="1:32" ht="26.25" customHeight="1" x14ac:dyDescent="0.15">
      <c r="A58" s="230" t="str">
        <f>リーグ表!B58</f>
        <v>都祁会場</v>
      </c>
      <c r="B58" s="230"/>
      <c r="C58" s="230"/>
      <c r="D58" s="230"/>
      <c r="E58" s="230"/>
      <c r="F58" s="230"/>
      <c r="G58" s="230"/>
      <c r="H58" s="64"/>
      <c r="I58" s="64"/>
      <c r="J58" s="64"/>
      <c r="K58" s="64"/>
      <c r="L58" s="64"/>
      <c r="M58" s="64"/>
      <c r="N58" s="64"/>
      <c r="O58" s="64"/>
      <c r="P58" s="64"/>
      <c r="Q58" s="76"/>
      <c r="R58" s="64"/>
      <c r="S58" s="64"/>
      <c r="T58" s="64"/>
    </row>
    <row r="59" spans="1:32" ht="20.25" customHeight="1" x14ac:dyDescent="0.15">
      <c r="A59" s="129" t="s">
        <v>56</v>
      </c>
      <c r="B59" s="250" t="str">
        <f>A60</f>
        <v>朱雀SC</v>
      </c>
      <c r="C59" s="251"/>
      <c r="D59" s="252"/>
      <c r="E59" s="250" t="str">
        <f>A62</f>
        <v>桜ヶ丘FC</v>
      </c>
      <c r="F59" s="251"/>
      <c r="G59" s="252"/>
      <c r="H59" s="250" t="str">
        <f>A64</f>
        <v>水戸JFC</v>
      </c>
      <c r="I59" s="251"/>
      <c r="J59" s="252"/>
      <c r="K59" s="250" t="str">
        <f>A66</f>
        <v>太子橋FC</v>
      </c>
      <c r="L59" s="251"/>
      <c r="M59" s="252"/>
      <c r="N59" s="53" t="s">
        <v>1</v>
      </c>
      <c r="O59" s="53" t="s">
        <v>2</v>
      </c>
      <c r="P59" s="53" t="s">
        <v>21</v>
      </c>
      <c r="Q59" s="53" t="s">
        <v>16</v>
      </c>
      <c r="R59" s="54" t="s">
        <v>3</v>
      </c>
      <c r="S59" s="54" t="s">
        <v>4</v>
      </c>
      <c r="T59" s="53" t="s">
        <v>5</v>
      </c>
    </row>
    <row r="60" spans="1:32" ht="13.5" customHeight="1" x14ac:dyDescent="0.15">
      <c r="A60" s="225" t="str">
        <f>リーグ表!B60</f>
        <v>朱雀SC</v>
      </c>
      <c r="B60" s="55"/>
      <c r="C60" s="56" t="str">
        <f>IF(B61="","",IF(B61&gt;D61,"○",IF(B61&lt;D61,"●","△")))</f>
        <v/>
      </c>
      <c r="D60" s="57"/>
      <c r="E60" s="55"/>
      <c r="F60" s="56" t="str">
        <f>IF(E61="","",IF(E61&gt;G61,"○",IF(E61&lt;G61,"●","△")))</f>
        <v/>
      </c>
      <c r="G60" s="57"/>
      <c r="H60" s="55"/>
      <c r="I60" s="56" t="str">
        <f>IF(H61="","",IF(H61&gt;J61,"○",IF(H61&lt;J61,"●","△")))</f>
        <v/>
      </c>
      <c r="J60" s="57"/>
      <c r="K60" s="56"/>
      <c r="L60" s="56" t="str">
        <f>IF(K61="","",IF(K61&gt;M61,"○",IF(K61&lt;M61,"●","△")))</f>
        <v/>
      </c>
      <c r="M60" s="57"/>
      <c r="N60" s="253"/>
      <c r="O60" s="253"/>
      <c r="P60" s="253"/>
      <c r="Q60" s="253"/>
      <c r="R60" s="253"/>
      <c r="S60" s="253"/>
      <c r="T60" s="257"/>
    </row>
    <row r="61" spans="1:32" ht="11.25" customHeight="1" x14ac:dyDescent="0.15">
      <c r="A61" s="226"/>
      <c r="B61" s="58"/>
      <c r="C61" s="59"/>
      <c r="D61" s="60"/>
      <c r="E61" s="61"/>
      <c r="F61" s="59" t="s">
        <v>15</v>
      </c>
      <c r="G61" s="62"/>
      <c r="H61" s="61"/>
      <c r="I61" s="59" t="s">
        <v>15</v>
      </c>
      <c r="J61" s="62"/>
      <c r="K61" s="63"/>
      <c r="L61" s="59" t="s">
        <v>15</v>
      </c>
      <c r="M61" s="62"/>
      <c r="N61" s="254"/>
      <c r="O61" s="254"/>
      <c r="P61" s="254"/>
      <c r="Q61" s="254"/>
      <c r="R61" s="254"/>
      <c r="S61" s="254"/>
      <c r="T61" s="258"/>
    </row>
    <row r="62" spans="1:32" ht="13.5" customHeight="1" x14ac:dyDescent="0.15">
      <c r="A62" s="225" t="str">
        <f>リーグ表!B62</f>
        <v>桜ヶ丘FC</v>
      </c>
      <c r="B62" s="55"/>
      <c r="C62" s="56" t="str">
        <f>IF(B63="","",IF(B63&gt;D63,"○",IF(B63&lt;D63,"●","△")))</f>
        <v/>
      </c>
      <c r="D62" s="57"/>
      <c r="E62" s="55"/>
      <c r="F62" s="56" t="str">
        <f>IF(E63="","",IF(E63&gt;G63,"○",IF(E63&lt;G63,"●","△")))</f>
        <v/>
      </c>
      <c r="G62" s="57"/>
      <c r="H62" s="55"/>
      <c r="I62" s="56" t="str">
        <f>IF(H63="","",IF(H63&gt;J63,"○",IF(H63&lt;J63,"●","△")))</f>
        <v/>
      </c>
      <c r="J62" s="57"/>
      <c r="K62" s="56"/>
      <c r="L62" s="56" t="str">
        <f>IF(K63="","",IF(K63&gt;M63,"○",IF(K63&lt;M63,"●","△")))</f>
        <v/>
      </c>
      <c r="M62" s="57"/>
      <c r="N62" s="253"/>
      <c r="O62" s="253"/>
      <c r="P62" s="253"/>
      <c r="Q62" s="253"/>
      <c r="R62" s="253"/>
      <c r="S62" s="253"/>
      <c r="T62" s="257"/>
    </row>
    <row r="63" spans="1:32" ht="11.25" customHeight="1" x14ac:dyDescent="0.15">
      <c r="A63" s="226"/>
      <c r="B63" s="58"/>
      <c r="C63" s="59" t="s">
        <v>15</v>
      </c>
      <c r="D63" s="60"/>
      <c r="E63" s="58"/>
      <c r="F63" s="59"/>
      <c r="G63" s="60"/>
      <c r="H63" s="61"/>
      <c r="I63" s="59" t="s">
        <v>15</v>
      </c>
      <c r="J63" s="62"/>
      <c r="K63" s="63"/>
      <c r="L63" s="59" t="s">
        <v>15</v>
      </c>
      <c r="M63" s="62"/>
      <c r="N63" s="254"/>
      <c r="O63" s="254"/>
      <c r="P63" s="254"/>
      <c r="Q63" s="254"/>
      <c r="R63" s="254"/>
      <c r="S63" s="254"/>
      <c r="T63" s="258"/>
    </row>
    <row r="64" spans="1:32" ht="13.5" customHeight="1" x14ac:dyDescent="0.15">
      <c r="A64" s="225" t="str">
        <f>リーグ表!B64</f>
        <v>水戸JFC</v>
      </c>
      <c r="B64" s="55"/>
      <c r="C64" s="56" t="str">
        <f>IF(B65="","",IF(B65&gt;D65,"○",IF(B65&lt;D65,"●","△")))</f>
        <v/>
      </c>
      <c r="D64" s="57"/>
      <c r="E64" s="55"/>
      <c r="F64" s="56" t="str">
        <f>IF(E65="","",IF(E65&gt;G65,"○",IF(E65&lt;G65,"●","△")))</f>
        <v/>
      </c>
      <c r="G64" s="57"/>
      <c r="H64" s="55"/>
      <c r="I64" s="56" t="str">
        <f>IF(H65="","",IF(H65&gt;J65,"○",IF(H65&lt;J65,"●","△")))</f>
        <v/>
      </c>
      <c r="J64" s="57"/>
      <c r="K64" s="56"/>
      <c r="L64" s="56" t="str">
        <f>IF(K65="","",IF(K65&gt;M65,"○",IF(K65&lt;M65,"●","△")))</f>
        <v/>
      </c>
      <c r="M64" s="57"/>
      <c r="N64" s="253"/>
      <c r="O64" s="253"/>
      <c r="P64" s="253"/>
      <c r="Q64" s="253"/>
      <c r="R64" s="253"/>
      <c r="S64" s="253"/>
      <c r="T64" s="257"/>
    </row>
    <row r="65" spans="1:20" ht="11.25" customHeight="1" x14ac:dyDescent="0.15">
      <c r="A65" s="226"/>
      <c r="B65" s="58"/>
      <c r="C65" s="59" t="s">
        <v>15</v>
      </c>
      <c r="D65" s="60"/>
      <c r="E65" s="58"/>
      <c r="F65" s="59" t="s">
        <v>15</v>
      </c>
      <c r="G65" s="60"/>
      <c r="H65" s="58"/>
      <c r="I65" s="59"/>
      <c r="J65" s="60"/>
      <c r="K65" s="63"/>
      <c r="L65" s="59" t="s">
        <v>15</v>
      </c>
      <c r="M65" s="62"/>
      <c r="N65" s="254"/>
      <c r="O65" s="254"/>
      <c r="P65" s="254"/>
      <c r="Q65" s="254"/>
      <c r="R65" s="254"/>
      <c r="S65" s="254"/>
      <c r="T65" s="258"/>
    </row>
    <row r="66" spans="1:20" ht="13.5" customHeight="1" x14ac:dyDescent="0.15">
      <c r="A66" s="225" t="str">
        <f>リーグ表!B66</f>
        <v>太子橋FC</v>
      </c>
      <c r="B66" s="55"/>
      <c r="C66" s="56" t="str">
        <f>IF(B67="","",IF(B67&gt;D67,"○",IF(B67&lt;D67,"●","△")))</f>
        <v/>
      </c>
      <c r="D66" s="57"/>
      <c r="E66" s="55"/>
      <c r="F66" s="56" t="str">
        <f>IF(E67="","",IF(E67&gt;G67,"○",IF(E67&lt;G67,"●","△")))</f>
        <v/>
      </c>
      <c r="G66" s="57"/>
      <c r="H66" s="55"/>
      <c r="I66" s="56" t="str">
        <f>IF(H67="","",IF(H67&gt;J67,"○",IF(H67&lt;J67,"●","△")))</f>
        <v/>
      </c>
      <c r="J66" s="57"/>
      <c r="K66" s="56"/>
      <c r="L66" s="56" t="str">
        <f>IF(K67="","",IF(K67&gt;M67,"○",IF(K67&lt;M67,"●","△")))</f>
        <v/>
      </c>
      <c r="M66" s="57"/>
      <c r="N66" s="253"/>
      <c r="O66" s="253"/>
      <c r="P66" s="253"/>
      <c r="Q66" s="253"/>
      <c r="R66" s="253"/>
      <c r="S66" s="253"/>
      <c r="T66" s="257"/>
    </row>
    <row r="67" spans="1:20" ht="11.25" customHeight="1" x14ac:dyDescent="0.15">
      <c r="A67" s="226"/>
      <c r="B67" s="58"/>
      <c r="C67" s="59" t="s">
        <v>41</v>
      </c>
      <c r="D67" s="60"/>
      <c r="E67" s="58"/>
      <c r="F67" s="59" t="s">
        <v>41</v>
      </c>
      <c r="G67" s="60"/>
      <c r="H67" s="58"/>
      <c r="I67" s="59" t="s">
        <v>41</v>
      </c>
      <c r="J67" s="60"/>
      <c r="K67" s="58"/>
      <c r="L67" s="59"/>
      <c r="M67" s="60"/>
      <c r="N67" s="254"/>
      <c r="O67" s="254"/>
      <c r="P67" s="254"/>
      <c r="Q67" s="254"/>
      <c r="R67" s="254"/>
      <c r="S67" s="254"/>
      <c r="T67" s="258"/>
    </row>
    <row r="68" spans="1:20" ht="11.25" customHeight="1" x14ac:dyDescent="0.15">
      <c r="A68" s="125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1:20" ht="28.5" customHeight="1" x14ac:dyDescent="0.15">
      <c r="A69" s="230" t="str">
        <f>リーグ表!B69</f>
        <v>東市小学校会場</v>
      </c>
      <c r="B69" s="230"/>
      <c r="C69" s="230"/>
      <c r="D69" s="230"/>
      <c r="E69" s="230"/>
      <c r="F69" s="230"/>
      <c r="G69" s="230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1:20" ht="20.25" customHeight="1" x14ac:dyDescent="0.15">
      <c r="A70" s="129" t="s">
        <v>57</v>
      </c>
      <c r="B70" s="250" t="str">
        <f>A71</f>
        <v>帯解都南東市FC</v>
      </c>
      <c r="C70" s="251"/>
      <c r="D70" s="252"/>
      <c r="E70" s="250" t="str">
        <f>A73</f>
        <v>ハヤマ</v>
      </c>
      <c r="F70" s="251"/>
      <c r="G70" s="252"/>
      <c r="H70" s="250">
        <f>A75</f>
        <v>0</v>
      </c>
      <c r="I70" s="251"/>
      <c r="J70" s="252"/>
      <c r="K70" s="250" t="str">
        <f>A77</f>
        <v>エボルシオン徳島</v>
      </c>
      <c r="L70" s="251"/>
      <c r="M70" s="252"/>
      <c r="N70" s="53" t="s">
        <v>1</v>
      </c>
      <c r="O70" s="53" t="s">
        <v>2</v>
      </c>
      <c r="P70" s="53" t="s">
        <v>21</v>
      </c>
      <c r="Q70" s="53" t="s">
        <v>16</v>
      </c>
      <c r="R70" s="54" t="s">
        <v>3</v>
      </c>
      <c r="S70" s="54" t="s">
        <v>4</v>
      </c>
      <c r="T70" s="53" t="s">
        <v>5</v>
      </c>
    </row>
    <row r="71" spans="1:20" ht="13.5" customHeight="1" x14ac:dyDescent="0.15">
      <c r="A71" s="225" t="str">
        <f>リーグ表!B71</f>
        <v>帯解都南東市FC</v>
      </c>
      <c r="B71" s="55"/>
      <c r="C71" s="56" t="str">
        <f>IF(B72="","",IF(B72&gt;D72,"○",IF(B72&lt;D72,"●","△")))</f>
        <v/>
      </c>
      <c r="D71" s="57"/>
      <c r="E71" s="55"/>
      <c r="F71" s="56" t="str">
        <f>IF(E72="","",IF(E72&gt;G72,"○",IF(E72&lt;G72,"●","△")))</f>
        <v/>
      </c>
      <c r="G71" s="57"/>
      <c r="H71" s="55"/>
      <c r="I71" s="56" t="str">
        <f>IF(H72="","",IF(H72&gt;J72,"○",IF(H72&lt;J72,"●","△")))</f>
        <v/>
      </c>
      <c r="J71" s="57"/>
      <c r="K71" s="56"/>
      <c r="L71" s="56" t="str">
        <f>IF(K72="","",IF(K72&gt;M72,"○",IF(K72&lt;M72,"●","△")))</f>
        <v/>
      </c>
      <c r="M71" s="57"/>
      <c r="N71" s="253"/>
      <c r="O71" s="253"/>
      <c r="P71" s="253"/>
      <c r="Q71" s="253"/>
      <c r="R71" s="253"/>
      <c r="S71" s="253"/>
      <c r="T71" s="257"/>
    </row>
    <row r="72" spans="1:20" ht="11.25" customHeight="1" x14ac:dyDescent="0.15">
      <c r="A72" s="226"/>
      <c r="B72" s="58"/>
      <c r="C72" s="59"/>
      <c r="D72" s="60"/>
      <c r="E72" s="61"/>
      <c r="F72" s="59" t="s">
        <v>15</v>
      </c>
      <c r="G72" s="62"/>
      <c r="H72" s="61"/>
      <c r="I72" s="59" t="s">
        <v>15</v>
      </c>
      <c r="J72" s="62"/>
      <c r="K72" s="63"/>
      <c r="L72" s="59" t="s">
        <v>15</v>
      </c>
      <c r="M72" s="62"/>
      <c r="N72" s="254"/>
      <c r="O72" s="254"/>
      <c r="P72" s="254"/>
      <c r="Q72" s="254"/>
      <c r="R72" s="254"/>
      <c r="S72" s="254"/>
      <c r="T72" s="258"/>
    </row>
    <row r="73" spans="1:20" ht="13.5" customHeight="1" x14ac:dyDescent="0.15">
      <c r="A73" s="225" t="str">
        <f>リーグ表!B73</f>
        <v>ハヤマ</v>
      </c>
      <c r="B73" s="55"/>
      <c r="C73" s="56" t="str">
        <f>IF(B74="","",IF(B74&gt;D74,"○",IF(B74&lt;D74,"●","△")))</f>
        <v/>
      </c>
      <c r="D73" s="57"/>
      <c r="E73" s="55"/>
      <c r="F73" s="56" t="str">
        <f>IF(E74="","",IF(E74&gt;G74,"○",IF(E74&lt;G74,"●","△")))</f>
        <v/>
      </c>
      <c r="G73" s="57"/>
      <c r="H73" s="55"/>
      <c r="I73" s="56" t="str">
        <f>IF(H74="","",IF(H74&gt;J74,"○",IF(H74&lt;J74,"●","△")))</f>
        <v/>
      </c>
      <c r="J73" s="57"/>
      <c r="K73" s="56"/>
      <c r="L73" s="56" t="str">
        <f>IF(K74="","",IF(K74&gt;M74,"○",IF(K74&lt;M74,"●","△")))</f>
        <v/>
      </c>
      <c r="M73" s="57"/>
      <c r="N73" s="253"/>
      <c r="O73" s="253"/>
      <c r="P73" s="253"/>
      <c r="Q73" s="253"/>
      <c r="R73" s="253"/>
      <c r="S73" s="253"/>
      <c r="T73" s="257"/>
    </row>
    <row r="74" spans="1:20" ht="11.25" customHeight="1" x14ac:dyDescent="0.15">
      <c r="A74" s="226"/>
      <c r="B74" s="58"/>
      <c r="C74" s="59" t="s">
        <v>15</v>
      </c>
      <c r="D74" s="60"/>
      <c r="E74" s="58"/>
      <c r="F74" s="59"/>
      <c r="G74" s="60"/>
      <c r="H74" s="61"/>
      <c r="I74" s="59" t="s">
        <v>15</v>
      </c>
      <c r="J74" s="62"/>
      <c r="K74" s="63"/>
      <c r="L74" s="59" t="s">
        <v>15</v>
      </c>
      <c r="M74" s="62"/>
      <c r="N74" s="254"/>
      <c r="O74" s="254"/>
      <c r="P74" s="254"/>
      <c r="Q74" s="254"/>
      <c r="R74" s="254"/>
      <c r="S74" s="254"/>
      <c r="T74" s="258"/>
    </row>
    <row r="75" spans="1:20" ht="13.5" customHeight="1" x14ac:dyDescent="0.15">
      <c r="A75" s="225">
        <f>リーグ表!B75</f>
        <v>0</v>
      </c>
      <c r="B75" s="55"/>
      <c r="C75" s="56" t="str">
        <f>IF(B76="","",IF(B76&gt;D76,"○",IF(B76&lt;D76,"●","△")))</f>
        <v/>
      </c>
      <c r="D75" s="57"/>
      <c r="E75" s="55"/>
      <c r="F75" s="56" t="str">
        <f>IF(E76="","",IF(E76&gt;G76,"○",IF(E76&lt;G76,"●","△")))</f>
        <v/>
      </c>
      <c r="G75" s="57"/>
      <c r="H75" s="55"/>
      <c r="I75" s="56" t="str">
        <f>IF(H76="","",IF(H76&gt;J76,"○",IF(H76&lt;J76,"●","△")))</f>
        <v/>
      </c>
      <c r="J75" s="57"/>
      <c r="K75" s="56"/>
      <c r="L75" s="56" t="str">
        <f>IF(K76="","",IF(K76&gt;M76,"○",IF(K76&lt;M76,"●","△")))</f>
        <v/>
      </c>
      <c r="M75" s="57"/>
      <c r="N75" s="253"/>
      <c r="O75" s="253"/>
      <c r="P75" s="253"/>
      <c r="Q75" s="253"/>
      <c r="R75" s="253"/>
      <c r="S75" s="253"/>
      <c r="T75" s="257"/>
    </row>
    <row r="76" spans="1:20" ht="11.25" customHeight="1" x14ac:dyDescent="0.15">
      <c r="A76" s="226"/>
      <c r="B76" s="58"/>
      <c r="C76" s="59" t="s">
        <v>15</v>
      </c>
      <c r="D76" s="60"/>
      <c r="E76" s="58"/>
      <c r="F76" s="59" t="s">
        <v>15</v>
      </c>
      <c r="G76" s="60"/>
      <c r="H76" s="58"/>
      <c r="I76" s="59"/>
      <c r="J76" s="60"/>
      <c r="K76" s="63"/>
      <c r="L76" s="59" t="s">
        <v>15</v>
      </c>
      <c r="M76" s="62"/>
      <c r="N76" s="254"/>
      <c r="O76" s="254"/>
      <c r="P76" s="254"/>
      <c r="Q76" s="254"/>
      <c r="R76" s="254"/>
      <c r="S76" s="254"/>
      <c r="T76" s="258"/>
    </row>
    <row r="77" spans="1:20" ht="13.5" customHeight="1" x14ac:dyDescent="0.15">
      <c r="A77" s="225" t="str">
        <f>リーグ表!B77</f>
        <v>エボルシオン徳島</v>
      </c>
      <c r="B77" s="55"/>
      <c r="C77" s="56" t="str">
        <f>IF(B78="","",IF(B78&gt;D78,"○",IF(B78&lt;D78,"●","△")))</f>
        <v/>
      </c>
      <c r="D77" s="57"/>
      <c r="E77" s="55"/>
      <c r="F77" s="56" t="str">
        <f>IF(E78="","",IF(E78&gt;G78,"○",IF(E78&lt;G78,"●","△")))</f>
        <v/>
      </c>
      <c r="G77" s="57"/>
      <c r="H77" s="55"/>
      <c r="I77" s="56" t="str">
        <f>IF(H78="","",IF(H78&gt;J78,"○",IF(H78&lt;J78,"●","△")))</f>
        <v/>
      </c>
      <c r="J77" s="57"/>
      <c r="K77" s="56"/>
      <c r="L77" s="56" t="str">
        <f>IF(K78="","",IF(K78&gt;M78,"○",IF(K78&lt;M78,"●","△")))</f>
        <v/>
      </c>
      <c r="M77" s="57"/>
      <c r="N77" s="253"/>
      <c r="O77" s="253"/>
      <c r="P77" s="253"/>
      <c r="Q77" s="253"/>
      <c r="R77" s="253"/>
      <c r="S77" s="253"/>
      <c r="T77" s="257"/>
    </row>
    <row r="78" spans="1:20" ht="15" customHeight="1" x14ac:dyDescent="0.15">
      <c r="A78" s="226"/>
      <c r="B78" s="58"/>
      <c r="C78" s="59" t="s">
        <v>41</v>
      </c>
      <c r="D78" s="60"/>
      <c r="E78" s="58"/>
      <c r="F78" s="59" t="s">
        <v>41</v>
      </c>
      <c r="G78" s="60"/>
      <c r="H78" s="58"/>
      <c r="I78" s="59" t="s">
        <v>41</v>
      </c>
      <c r="J78" s="60"/>
      <c r="K78" s="58"/>
      <c r="L78" s="59"/>
      <c r="M78" s="60"/>
      <c r="N78" s="254"/>
      <c r="O78" s="254"/>
      <c r="P78" s="254"/>
      <c r="Q78" s="254"/>
      <c r="R78" s="254"/>
      <c r="S78" s="254"/>
      <c r="T78" s="258"/>
    </row>
    <row r="79" spans="1:20" ht="10.5" customHeight="1" x14ac:dyDescent="0.15">
      <c r="A79" s="127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90"/>
      <c r="O79" s="90"/>
      <c r="P79" s="90"/>
      <c r="Q79" s="90"/>
      <c r="R79" s="90"/>
      <c r="S79" s="90"/>
      <c r="T79" s="91"/>
    </row>
    <row r="80" spans="1:20" ht="23.25" customHeight="1" x14ac:dyDescent="0.15">
      <c r="A80" s="230" t="str">
        <f>リーグ表!B80</f>
        <v>辰市小学校会場</v>
      </c>
      <c r="B80" s="230"/>
      <c r="C80" s="230"/>
      <c r="D80" s="230"/>
      <c r="E80" s="230"/>
      <c r="F80" s="230"/>
      <c r="G80" s="230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1:20" ht="20.25" customHeight="1" x14ac:dyDescent="0.15">
      <c r="A81" s="129" t="s">
        <v>58</v>
      </c>
      <c r="B81" s="250" t="str">
        <f>A82</f>
        <v>辰市FC</v>
      </c>
      <c r="C81" s="251"/>
      <c r="D81" s="252"/>
      <c r="E81" s="250" t="str">
        <f>A84</f>
        <v>奈良セレソンJSC</v>
      </c>
      <c r="F81" s="251"/>
      <c r="G81" s="252"/>
      <c r="H81" s="250" t="str">
        <f>A86</f>
        <v>京都伏見JSC</v>
      </c>
      <c r="I81" s="251"/>
      <c r="J81" s="252"/>
      <c r="K81" s="250" t="str">
        <f>A88</f>
        <v>明和・NFAｊｒ</v>
      </c>
      <c r="L81" s="251"/>
      <c r="M81" s="252"/>
      <c r="N81" s="53" t="s">
        <v>1</v>
      </c>
      <c r="O81" s="53" t="s">
        <v>2</v>
      </c>
      <c r="P81" s="53" t="s">
        <v>21</v>
      </c>
      <c r="Q81" s="53" t="s">
        <v>16</v>
      </c>
      <c r="R81" s="54" t="s">
        <v>3</v>
      </c>
      <c r="S81" s="54" t="s">
        <v>4</v>
      </c>
      <c r="T81" s="53" t="s">
        <v>5</v>
      </c>
    </row>
    <row r="82" spans="1:20" ht="13.5" customHeight="1" x14ac:dyDescent="0.15">
      <c r="A82" s="225" t="str">
        <f>リーグ表!B82</f>
        <v>辰市FC</v>
      </c>
      <c r="B82" s="55"/>
      <c r="C82" s="56" t="str">
        <f>IF(B83="","",IF(B83&gt;D83,"○",IF(B83&lt;D83,"●","△")))</f>
        <v/>
      </c>
      <c r="D82" s="57"/>
      <c r="E82" s="55"/>
      <c r="F82" s="56" t="str">
        <f>IF(E83="","",IF(E83&gt;G83,"○",IF(E83&lt;G83,"●","△")))</f>
        <v/>
      </c>
      <c r="G82" s="57"/>
      <c r="H82" s="55"/>
      <c r="I82" s="56" t="str">
        <f>IF(H83="","",IF(H83&gt;J83,"○",IF(H83&lt;J83,"●","△")))</f>
        <v/>
      </c>
      <c r="J82" s="57"/>
      <c r="K82" s="56"/>
      <c r="L82" s="56" t="str">
        <f>IF(K83="","",IF(K83&gt;M83,"○",IF(K83&lt;M83,"●","△")))</f>
        <v/>
      </c>
      <c r="M82" s="57"/>
      <c r="N82" s="253"/>
      <c r="O82" s="253"/>
      <c r="P82" s="253"/>
      <c r="Q82" s="253"/>
      <c r="R82" s="253"/>
      <c r="S82" s="253"/>
      <c r="T82" s="257"/>
    </row>
    <row r="83" spans="1:20" ht="11.25" customHeight="1" x14ac:dyDescent="0.15">
      <c r="A83" s="226"/>
      <c r="B83" s="58"/>
      <c r="C83" s="59"/>
      <c r="D83" s="60"/>
      <c r="E83" s="61"/>
      <c r="F83" s="59" t="s">
        <v>15</v>
      </c>
      <c r="G83" s="62"/>
      <c r="H83" s="61"/>
      <c r="I83" s="59" t="s">
        <v>15</v>
      </c>
      <c r="J83" s="62"/>
      <c r="K83" s="63"/>
      <c r="L83" s="59" t="s">
        <v>15</v>
      </c>
      <c r="M83" s="62"/>
      <c r="N83" s="254"/>
      <c r="O83" s="254"/>
      <c r="P83" s="254"/>
      <c r="Q83" s="254"/>
      <c r="R83" s="254"/>
      <c r="S83" s="254"/>
      <c r="T83" s="258"/>
    </row>
    <row r="84" spans="1:20" ht="13.5" customHeight="1" x14ac:dyDescent="0.15">
      <c r="A84" s="225" t="str">
        <f>リーグ表!B84</f>
        <v>奈良セレソンJSC</v>
      </c>
      <c r="B84" s="55"/>
      <c r="C84" s="56" t="str">
        <f>IF(B85="","",IF(B85&gt;D85,"○",IF(B85&lt;D85,"●","△")))</f>
        <v/>
      </c>
      <c r="D84" s="57"/>
      <c r="E84" s="55"/>
      <c r="F84" s="56" t="str">
        <f>IF(E85="","",IF(E85&gt;G85,"○",IF(E85&lt;G85,"●","△")))</f>
        <v/>
      </c>
      <c r="G84" s="57"/>
      <c r="H84" s="55"/>
      <c r="I84" s="56" t="str">
        <f>IF(H85="","",IF(H85&gt;J85,"○",IF(H85&lt;J85,"●","△")))</f>
        <v/>
      </c>
      <c r="J84" s="57"/>
      <c r="K84" s="56"/>
      <c r="L84" s="56" t="str">
        <f>IF(K85="","",IF(K85&gt;M85,"○",IF(K85&lt;M85,"●","△")))</f>
        <v/>
      </c>
      <c r="M84" s="57"/>
      <c r="N84" s="253"/>
      <c r="O84" s="253"/>
      <c r="P84" s="253"/>
      <c r="Q84" s="253"/>
      <c r="R84" s="253"/>
      <c r="S84" s="253"/>
      <c r="T84" s="257"/>
    </row>
    <row r="85" spans="1:20" ht="11.25" customHeight="1" x14ac:dyDescent="0.15">
      <c r="A85" s="226"/>
      <c r="B85" s="58"/>
      <c r="C85" s="59" t="s">
        <v>15</v>
      </c>
      <c r="D85" s="60"/>
      <c r="E85" s="58"/>
      <c r="F85" s="59"/>
      <c r="G85" s="60"/>
      <c r="H85" s="61"/>
      <c r="I85" s="59" t="s">
        <v>15</v>
      </c>
      <c r="J85" s="62"/>
      <c r="K85" s="63"/>
      <c r="L85" s="59" t="s">
        <v>15</v>
      </c>
      <c r="M85" s="62"/>
      <c r="N85" s="254"/>
      <c r="O85" s="254"/>
      <c r="P85" s="254"/>
      <c r="Q85" s="254"/>
      <c r="R85" s="254"/>
      <c r="S85" s="254"/>
      <c r="T85" s="258"/>
    </row>
    <row r="86" spans="1:20" ht="13.5" customHeight="1" x14ac:dyDescent="0.15">
      <c r="A86" s="225" t="str">
        <f>リーグ表!B86</f>
        <v>京都伏見JSC</v>
      </c>
      <c r="B86" s="55"/>
      <c r="C86" s="56" t="str">
        <f>IF(B87="","",IF(B87&gt;D87,"○",IF(B87&lt;D87,"●","△")))</f>
        <v/>
      </c>
      <c r="D86" s="57"/>
      <c r="E86" s="55"/>
      <c r="F86" s="56" t="str">
        <f>IF(E87="","",IF(E87&gt;G87,"○",IF(E87&lt;G87,"●","△")))</f>
        <v/>
      </c>
      <c r="G86" s="57"/>
      <c r="H86" s="55"/>
      <c r="I86" s="56" t="str">
        <f>IF(H87="","",IF(H87&gt;J87,"○",IF(H87&lt;J87,"●","△")))</f>
        <v/>
      </c>
      <c r="J86" s="57"/>
      <c r="K86" s="56"/>
      <c r="L86" s="56" t="str">
        <f>IF(K87="","",IF(K87&gt;M87,"○",IF(K87&lt;M87,"●","△")))</f>
        <v/>
      </c>
      <c r="M86" s="57"/>
      <c r="N86" s="253"/>
      <c r="O86" s="253"/>
      <c r="P86" s="253"/>
      <c r="Q86" s="253"/>
      <c r="R86" s="253"/>
      <c r="S86" s="253"/>
      <c r="T86" s="257"/>
    </row>
    <row r="87" spans="1:20" ht="11.25" customHeight="1" x14ac:dyDescent="0.15">
      <c r="A87" s="226"/>
      <c r="B87" s="58"/>
      <c r="C87" s="59" t="s">
        <v>15</v>
      </c>
      <c r="D87" s="60"/>
      <c r="E87" s="58"/>
      <c r="F87" s="59" t="s">
        <v>15</v>
      </c>
      <c r="G87" s="60"/>
      <c r="H87" s="58"/>
      <c r="I87" s="59"/>
      <c r="J87" s="60"/>
      <c r="K87" s="63"/>
      <c r="L87" s="59" t="s">
        <v>15</v>
      </c>
      <c r="M87" s="62"/>
      <c r="N87" s="254"/>
      <c r="O87" s="254"/>
      <c r="P87" s="254"/>
      <c r="Q87" s="254"/>
      <c r="R87" s="254"/>
      <c r="S87" s="254"/>
      <c r="T87" s="258"/>
    </row>
    <row r="88" spans="1:20" ht="13.5" customHeight="1" x14ac:dyDescent="0.15">
      <c r="A88" s="225" t="str">
        <f>リーグ表!B88</f>
        <v>明和・NFAｊｒ</v>
      </c>
      <c r="B88" s="55"/>
      <c r="C88" s="56" t="str">
        <f>IF(B89="","",IF(B89&gt;D89,"○",IF(B89&lt;D89,"●","△")))</f>
        <v/>
      </c>
      <c r="D88" s="57"/>
      <c r="E88" s="55"/>
      <c r="F88" s="56" t="str">
        <f>IF(E89="","",IF(E89&gt;G89,"○",IF(E89&lt;G89,"●","△")))</f>
        <v/>
      </c>
      <c r="G88" s="57"/>
      <c r="H88" s="55"/>
      <c r="I88" s="56" t="str">
        <f>IF(H89="","",IF(H89&gt;J89,"○",IF(H89&lt;J89,"●","△")))</f>
        <v/>
      </c>
      <c r="J88" s="57"/>
      <c r="K88" s="56"/>
      <c r="L88" s="56" t="str">
        <f>IF(K89="","",IF(K89&gt;M89,"○",IF(K89&lt;M89,"●","△")))</f>
        <v/>
      </c>
      <c r="M88" s="57"/>
      <c r="N88" s="253"/>
      <c r="O88" s="253"/>
      <c r="P88" s="253"/>
      <c r="Q88" s="253"/>
      <c r="R88" s="253"/>
      <c r="S88" s="253"/>
      <c r="T88" s="257"/>
    </row>
    <row r="89" spans="1:20" ht="11.25" customHeight="1" x14ac:dyDescent="0.15">
      <c r="A89" s="226"/>
      <c r="B89" s="58"/>
      <c r="C89" s="59" t="s">
        <v>41</v>
      </c>
      <c r="D89" s="60"/>
      <c r="E89" s="58"/>
      <c r="F89" s="59" t="s">
        <v>41</v>
      </c>
      <c r="G89" s="60"/>
      <c r="H89" s="58"/>
      <c r="I89" s="59" t="s">
        <v>41</v>
      </c>
      <c r="J89" s="60"/>
      <c r="K89" s="58"/>
      <c r="L89" s="59"/>
      <c r="M89" s="60"/>
      <c r="N89" s="254"/>
      <c r="O89" s="254"/>
      <c r="P89" s="254"/>
      <c r="Q89" s="254"/>
      <c r="R89" s="254"/>
      <c r="S89" s="254"/>
      <c r="T89" s="258"/>
    </row>
    <row r="90" spans="1:20" ht="7.5" customHeight="1" x14ac:dyDescent="0.15">
      <c r="A90" s="52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</row>
    <row r="91" spans="1:20" ht="12.75" customHeight="1" x14ac:dyDescent="0.15">
      <c r="A91" s="52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1:20" ht="4.5" customHeight="1" x14ac:dyDescent="0.2">
      <c r="A92" s="128"/>
      <c r="B92" s="128"/>
      <c r="C92" s="128"/>
      <c r="D92" s="128"/>
      <c r="E92" s="128"/>
      <c r="F92" s="128"/>
      <c r="G92" s="128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</row>
    <row r="93" spans="1:20" ht="28.5" customHeight="1" x14ac:dyDescent="0.25">
      <c r="A93" s="256" t="s">
        <v>40</v>
      </c>
      <c r="B93" s="256"/>
      <c r="C93" s="256"/>
      <c r="D93" s="256"/>
      <c r="E93" s="256"/>
      <c r="F93" s="256"/>
      <c r="G93" s="256"/>
      <c r="H93" s="256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</row>
    <row r="94" spans="1:20" ht="9.75" customHeight="1" x14ac:dyDescent="0.15">
      <c r="A94" s="52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</row>
    <row r="95" spans="1:20" ht="23.25" customHeight="1" x14ac:dyDescent="0.15">
      <c r="A95" s="130"/>
      <c r="B95" s="259" t="s">
        <v>32</v>
      </c>
      <c r="C95" s="259"/>
      <c r="D95" s="259"/>
      <c r="E95" s="259"/>
      <c r="F95" s="259"/>
      <c r="G95" s="259" t="s">
        <v>33</v>
      </c>
      <c r="H95" s="259"/>
      <c r="I95" s="259"/>
      <c r="J95" s="259"/>
      <c r="K95" s="259"/>
      <c r="L95" s="259" t="s">
        <v>34</v>
      </c>
      <c r="M95" s="259"/>
      <c r="N95" s="259"/>
      <c r="O95" s="259"/>
      <c r="P95" s="259"/>
      <c r="Q95" s="267" t="s">
        <v>35</v>
      </c>
      <c r="R95" s="268"/>
      <c r="S95" s="268"/>
      <c r="T95" s="269"/>
    </row>
    <row r="96" spans="1:20" ht="30" customHeight="1" x14ac:dyDescent="0.15">
      <c r="A96" s="131" t="s">
        <v>43</v>
      </c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64"/>
      <c r="R96" s="265"/>
      <c r="S96" s="265"/>
      <c r="T96" s="266"/>
    </row>
    <row r="97" spans="1:20" ht="30.75" customHeight="1" x14ac:dyDescent="0.15">
      <c r="A97" s="131" t="s">
        <v>42</v>
      </c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64"/>
      <c r="R97" s="265"/>
      <c r="S97" s="265"/>
      <c r="T97" s="266"/>
    </row>
    <row r="98" spans="1:20" ht="30.75" customHeight="1" x14ac:dyDescent="0.15">
      <c r="A98" s="131" t="s">
        <v>44</v>
      </c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64"/>
      <c r="R98" s="265"/>
      <c r="S98" s="265"/>
      <c r="T98" s="266"/>
    </row>
    <row r="99" spans="1:20" ht="30.75" customHeight="1" x14ac:dyDescent="0.15">
      <c r="A99" s="131" t="s">
        <v>45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64"/>
      <c r="R99" s="265"/>
      <c r="S99" s="265"/>
      <c r="T99" s="266"/>
    </row>
    <row r="100" spans="1:20" ht="30.75" customHeight="1" x14ac:dyDescent="0.15">
      <c r="A100" s="131" t="s">
        <v>46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64"/>
      <c r="R100" s="265"/>
      <c r="S100" s="265"/>
      <c r="T100" s="266"/>
    </row>
    <row r="101" spans="1:20" ht="29.25" customHeight="1" x14ac:dyDescent="0.15">
      <c r="A101" s="131" t="s">
        <v>47</v>
      </c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64"/>
      <c r="R101" s="265"/>
      <c r="S101" s="265"/>
      <c r="T101" s="266"/>
    </row>
    <row r="102" spans="1:20" ht="30.75" customHeight="1" x14ac:dyDescent="0.15">
      <c r="A102" s="131" t="s">
        <v>48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64"/>
      <c r="R102" s="265"/>
      <c r="S102" s="265"/>
      <c r="T102" s="266"/>
    </row>
    <row r="103" spans="1:20" ht="30" customHeight="1" x14ac:dyDescent="0.15">
      <c r="A103" s="131" t="s">
        <v>49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64"/>
      <c r="R103" s="265"/>
      <c r="S103" s="265"/>
      <c r="T103" s="266"/>
    </row>
    <row r="104" spans="1:20" x14ac:dyDescent="0.1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20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20" x14ac:dyDescent="0.1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20" x14ac:dyDescent="0.1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20" x14ac:dyDescent="0.1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20" x14ac:dyDescent="0.1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20" x14ac:dyDescent="0.1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20" x14ac:dyDescent="0.1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20" x14ac:dyDescent="0.1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2:19" x14ac:dyDescent="0.1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2:19" x14ac:dyDescent="0.1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2:19" x14ac:dyDescent="0.1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2:19" x14ac:dyDescent="0.1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2:19" x14ac:dyDescent="0.1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2:19" x14ac:dyDescent="0.1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2:19" x14ac:dyDescent="0.1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2:19" x14ac:dyDescent="0.1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2:19" x14ac:dyDescent="0.1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2:19" x14ac:dyDescent="0.1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2:19" x14ac:dyDescent="0.1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2:19" x14ac:dyDescent="0.1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2:19" x14ac:dyDescent="0.1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2:19" x14ac:dyDescent="0.1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2:19" x14ac:dyDescent="0.1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2:19" x14ac:dyDescent="0.1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2:19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2:19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2:19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2:19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2:19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2:19" x14ac:dyDescent="0.1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2:19" x14ac:dyDescent="0.1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2:19" x14ac:dyDescent="0.1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2:19" x14ac:dyDescent="0.1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2:19" x14ac:dyDescent="0.1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2:19" x14ac:dyDescent="0.1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2:19" x14ac:dyDescent="0.1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2:19" x14ac:dyDescent="0.1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2:19" x14ac:dyDescent="0.1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2:19" x14ac:dyDescent="0.1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2:19" x14ac:dyDescent="0.1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2:19" x14ac:dyDescent="0.1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2:19" x14ac:dyDescent="0.1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2:19" x14ac:dyDescent="0.1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2:19" x14ac:dyDescent="0.1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2:19" x14ac:dyDescent="0.1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2:19" x14ac:dyDescent="0.1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2:19" x14ac:dyDescent="0.1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2:19" x14ac:dyDescent="0.1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2:19" x14ac:dyDescent="0.1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2:19" x14ac:dyDescent="0.1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2:19" x14ac:dyDescent="0.1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2:19" x14ac:dyDescent="0.1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2:19" x14ac:dyDescent="0.1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2:19" x14ac:dyDescent="0.1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2:19" x14ac:dyDescent="0.1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2:19" x14ac:dyDescent="0.1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2:19" x14ac:dyDescent="0.1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2:19" x14ac:dyDescent="0.1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2:19" x14ac:dyDescent="0.1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2:19" x14ac:dyDescent="0.1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2:19" x14ac:dyDescent="0.1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2:19" x14ac:dyDescent="0.1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2:19" x14ac:dyDescent="0.1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2:19" x14ac:dyDescent="0.1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2:19" x14ac:dyDescent="0.1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2:19" x14ac:dyDescent="0.1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2:19" x14ac:dyDescent="0.1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2:19" x14ac:dyDescent="0.1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2:19" x14ac:dyDescent="0.1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2:19" x14ac:dyDescent="0.1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2:19" x14ac:dyDescent="0.1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2:19" x14ac:dyDescent="0.1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2:19" x14ac:dyDescent="0.1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2:19" x14ac:dyDescent="0.1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2:19" x14ac:dyDescent="0.1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2:19" x14ac:dyDescent="0.1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2:19" x14ac:dyDescent="0.1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2:19" x14ac:dyDescent="0.1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2:19" x14ac:dyDescent="0.1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2:19" x14ac:dyDescent="0.1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2:19" x14ac:dyDescent="0.1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2:19" x14ac:dyDescent="0.1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2:19" x14ac:dyDescent="0.1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2:19" x14ac:dyDescent="0.1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2:19" x14ac:dyDescent="0.1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2:19" x14ac:dyDescent="0.1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2:19" x14ac:dyDescent="0.1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2:19" x14ac:dyDescent="0.1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2:19" x14ac:dyDescent="0.1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2:19" x14ac:dyDescent="0.1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2:19" x14ac:dyDescent="0.1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2:19" x14ac:dyDescent="0.1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2:19" x14ac:dyDescent="0.1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2:19" x14ac:dyDescent="0.1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2:19" x14ac:dyDescent="0.1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2:19" x14ac:dyDescent="0.1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2:19" x14ac:dyDescent="0.1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2:19" x14ac:dyDescent="0.1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2:19" x14ac:dyDescent="0.1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2:19" x14ac:dyDescent="0.1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2:19" x14ac:dyDescent="0.1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2:19" x14ac:dyDescent="0.1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2:19" x14ac:dyDescent="0.1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2:19" x14ac:dyDescent="0.1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2:19" x14ac:dyDescent="0.1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2:19" x14ac:dyDescent="0.1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2:19" x14ac:dyDescent="0.1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2:19" x14ac:dyDescent="0.1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2:19" x14ac:dyDescent="0.1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2:19" x14ac:dyDescent="0.1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2:19" x14ac:dyDescent="0.1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2:19" x14ac:dyDescent="0.1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2:19" x14ac:dyDescent="0.1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2:19" x14ac:dyDescent="0.1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2:19" x14ac:dyDescent="0.1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2:19" x14ac:dyDescent="0.1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2:19" x14ac:dyDescent="0.1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2:19" x14ac:dyDescent="0.1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2:19" x14ac:dyDescent="0.1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2:19" x14ac:dyDescent="0.1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2:19" x14ac:dyDescent="0.1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2:19" x14ac:dyDescent="0.1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2:19" x14ac:dyDescent="0.1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2:19" x14ac:dyDescent="0.1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2:19" x14ac:dyDescent="0.1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2:19" x14ac:dyDescent="0.1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2:19" x14ac:dyDescent="0.1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2:19" x14ac:dyDescent="0.1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2:19" x14ac:dyDescent="0.1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2:19" x14ac:dyDescent="0.1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2:19" x14ac:dyDescent="0.1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2:19" x14ac:dyDescent="0.1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2:19" x14ac:dyDescent="0.1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2:19" x14ac:dyDescent="0.1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2:19" x14ac:dyDescent="0.1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2:19" x14ac:dyDescent="0.1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2:19" x14ac:dyDescent="0.1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2:19" x14ac:dyDescent="0.1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2:19" x14ac:dyDescent="0.1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2:19" x14ac:dyDescent="0.1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2:19" x14ac:dyDescent="0.1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2:19" x14ac:dyDescent="0.1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2:19" x14ac:dyDescent="0.1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2:19" x14ac:dyDescent="0.1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2:19" x14ac:dyDescent="0.1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2:19" x14ac:dyDescent="0.1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2:19" x14ac:dyDescent="0.1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2:19" x14ac:dyDescent="0.1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2:19" x14ac:dyDescent="0.1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2:19" x14ac:dyDescent="0.1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2:19" x14ac:dyDescent="0.1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2:19" x14ac:dyDescent="0.1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2:19" x14ac:dyDescent="0.1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2:19" x14ac:dyDescent="0.1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2:19" x14ac:dyDescent="0.1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2:19" x14ac:dyDescent="0.1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2:19" x14ac:dyDescent="0.1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2:19" x14ac:dyDescent="0.1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2:19" x14ac:dyDescent="0.1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2:19" x14ac:dyDescent="0.1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2:19" x14ac:dyDescent="0.1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2:19" x14ac:dyDescent="0.1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2:19" x14ac:dyDescent="0.1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2:19" x14ac:dyDescent="0.1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2:19" x14ac:dyDescent="0.1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2:19" x14ac:dyDescent="0.1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2:19" x14ac:dyDescent="0.1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2:19" x14ac:dyDescent="0.1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2:19" x14ac:dyDescent="0.1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2:19" x14ac:dyDescent="0.1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2:19" x14ac:dyDescent="0.1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2:19" x14ac:dyDescent="0.1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2:19" x14ac:dyDescent="0.1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2:19" x14ac:dyDescent="0.1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2:19" x14ac:dyDescent="0.1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2:19" x14ac:dyDescent="0.1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2:19" x14ac:dyDescent="0.1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2:19" x14ac:dyDescent="0.1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2:19" x14ac:dyDescent="0.1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2:19" x14ac:dyDescent="0.1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2:19" x14ac:dyDescent="0.1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2:19" x14ac:dyDescent="0.1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2:19" x14ac:dyDescent="0.1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2:19" x14ac:dyDescent="0.1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2:19" x14ac:dyDescent="0.1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2:19" x14ac:dyDescent="0.1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2:19" x14ac:dyDescent="0.1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2:19" x14ac:dyDescent="0.1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2:19" x14ac:dyDescent="0.1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2:19" x14ac:dyDescent="0.1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2:19" x14ac:dyDescent="0.1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2:19" x14ac:dyDescent="0.1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2:19" x14ac:dyDescent="0.1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2:19" x14ac:dyDescent="0.1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2:19" x14ac:dyDescent="0.1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2:19" x14ac:dyDescent="0.1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2:19" x14ac:dyDescent="0.1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2:19" x14ac:dyDescent="0.1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2:19" x14ac:dyDescent="0.1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2:19" x14ac:dyDescent="0.1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2:19" x14ac:dyDescent="0.1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2:19" x14ac:dyDescent="0.1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2:19" x14ac:dyDescent="0.1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2:19" x14ac:dyDescent="0.1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2:19" x14ac:dyDescent="0.1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2:19" x14ac:dyDescent="0.1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2:19" x14ac:dyDescent="0.1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2:19" x14ac:dyDescent="0.1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2:19" x14ac:dyDescent="0.1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2:19" x14ac:dyDescent="0.1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2:19" x14ac:dyDescent="0.1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2:19" x14ac:dyDescent="0.1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2:19" x14ac:dyDescent="0.1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2:19" x14ac:dyDescent="0.1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2:19" x14ac:dyDescent="0.1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2:19" x14ac:dyDescent="0.1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2:19" x14ac:dyDescent="0.1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2:19" x14ac:dyDescent="0.1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2:19" x14ac:dyDescent="0.1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2:19" x14ac:dyDescent="0.1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2:19" x14ac:dyDescent="0.1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2:19" x14ac:dyDescent="0.1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2:19" x14ac:dyDescent="0.1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2:19" x14ac:dyDescent="0.1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2:19" x14ac:dyDescent="0.1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2:19" x14ac:dyDescent="0.1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2:19" x14ac:dyDescent="0.1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2:19" x14ac:dyDescent="0.1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2:19" x14ac:dyDescent="0.1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2:19" x14ac:dyDescent="0.1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2:19" x14ac:dyDescent="0.1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2:19" x14ac:dyDescent="0.1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2:19" x14ac:dyDescent="0.1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2:19" x14ac:dyDescent="0.1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2:19" x14ac:dyDescent="0.1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2:19" x14ac:dyDescent="0.1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2:19" x14ac:dyDescent="0.1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2:19" x14ac:dyDescent="0.1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2:19" x14ac:dyDescent="0.1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2:19" x14ac:dyDescent="0.1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2:19" x14ac:dyDescent="0.1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2:19" x14ac:dyDescent="0.1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2:19" x14ac:dyDescent="0.1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2:19" x14ac:dyDescent="0.1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2:19" x14ac:dyDescent="0.1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2:19" x14ac:dyDescent="0.1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2:19" x14ac:dyDescent="0.1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2:19" x14ac:dyDescent="0.1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2:19" x14ac:dyDescent="0.1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2:19" x14ac:dyDescent="0.1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2:19" x14ac:dyDescent="0.1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2:19" x14ac:dyDescent="0.1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2:19" x14ac:dyDescent="0.1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2:19" x14ac:dyDescent="0.1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2:19" x14ac:dyDescent="0.1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2:19" x14ac:dyDescent="0.1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2:19" x14ac:dyDescent="0.1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2:19" x14ac:dyDescent="0.1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2:19" x14ac:dyDescent="0.1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2:19" x14ac:dyDescent="0.1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2:19" x14ac:dyDescent="0.1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2:19" x14ac:dyDescent="0.1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2:19" x14ac:dyDescent="0.1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2:19" x14ac:dyDescent="0.1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2:19" x14ac:dyDescent="0.1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2:19" x14ac:dyDescent="0.1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2:19" x14ac:dyDescent="0.1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2:19" x14ac:dyDescent="0.1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2:19" x14ac:dyDescent="0.1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2:19" x14ac:dyDescent="0.1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2:19" x14ac:dyDescent="0.1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2:19" x14ac:dyDescent="0.1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2:19" x14ac:dyDescent="0.1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2:19" x14ac:dyDescent="0.1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2:19" x14ac:dyDescent="0.1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2:19" x14ac:dyDescent="0.1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2:19" x14ac:dyDescent="0.1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2:19" x14ac:dyDescent="0.1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2:19" x14ac:dyDescent="0.1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2:19" x14ac:dyDescent="0.1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2:19" x14ac:dyDescent="0.1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2:19" x14ac:dyDescent="0.1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2:19" x14ac:dyDescent="0.1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2:19" x14ac:dyDescent="0.1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2:19" x14ac:dyDescent="0.1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2:19" x14ac:dyDescent="0.1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2:19" x14ac:dyDescent="0.1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2:19" x14ac:dyDescent="0.1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2:19" x14ac:dyDescent="0.1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2:19" x14ac:dyDescent="0.1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2:19" x14ac:dyDescent="0.1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2:19" x14ac:dyDescent="0.1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2:19" x14ac:dyDescent="0.1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2:19" x14ac:dyDescent="0.1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2:19" x14ac:dyDescent="0.1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2:19" x14ac:dyDescent="0.1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2:19" x14ac:dyDescent="0.1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2:19" x14ac:dyDescent="0.1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2:19" x14ac:dyDescent="0.1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2:19" x14ac:dyDescent="0.1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2:19" x14ac:dyDescent="0.1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2:19" x14ac:dyDescent="0.1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2:19" x14ac:dyDescent="0.1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2:19" x14ac:dyDescent="0.1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2:19" x14ac:dyDescent="0.1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2:19" x14ac:dyDescent="0.1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2:19" x14ac:dyDescent="0.1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2:19" x14ac:dyDescent="0.1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2:19" x14ac:dyDescent="0.1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2:19" x14ac:dyDescent="0.1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2:19" x14ac:dyDescent="0.1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2:19" x14ac:dyDescent="0.1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2:19" x14ac:dyDescent="0.1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2:19" x14ac:dyDescent="0.1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2:19" x14ac:dyDescent="0.1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2:19" x14ac:dyDescent="0.1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2:19" x14ac:dyDescent="0.1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2:19" x14ac:dyDescent="0.1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2:19" x14ac:dyDescent="0.1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2:19" x14ac:dyDescent="0.1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2:19" x14ac:dyDescent="0.1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2:19" x14ac:dyDescent="0.1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2:19" x14ac:dyDescent="0.1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2:19" x14ac:dyDescent="0.1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2:19" x14ac:dyDescent="0.1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2:19" x14ac:dyDescent="0.1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2:19" x14ac:dyDescent="0.1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2:19" x14ac:dyDescent="0.1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2:19" x14ac:dyDescent="0.1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</sheetData>
  <mergeCells count="334">
    <mergeCell ref="A84:A85"/>
    <mergeCell ref="A86:A87"/>
    <mergeCell ref="A88:A89"/>
    <mergeCell ref="A75:A76"/>
    <mergeCell ref="A77:A78"/>
    <mergeCell ref="A82:A83"/>
    <mergeCell ref="A38:A39"/>
    <mergeCell ref="A40:A41"/>
    <mergeCell ref="A42:A43"/>
    <mergeCell ref="A1:M1"/>
    <mergeCell ref="B70:D70"/>
    <mergeCell ref="B4:D4"/>
    <mergeCell ref="E4:G4"/>
    <mergeCell ref="H4:J4"/>
    <mergeCell ref="H26:J26"/>
    <mergeCell ref="A53:A54"/>
    <mergeCell ref="B37:D37"/>
    <mergeCell ref="B59:D59"/>
    <mergeCell ref="A51:A52"/>
    <mergeCell ref="K4:M4"/>
    <mergeCell ref="A5:A6"/>
    <mergeCell ref="A7:A8"/>
    <mergeCell ref="B26:D26"/>
    <mergeCell ref="A9:A10"/>
    <mergeCell ref="A18:A19"/>
    <mergeCell ref="A11:A12"/>
    <mergeCell ref="K26:M26"/>
    <mergeCell ref="K15:M15"/>
    <mergeCell ref="A20:A21"/>
    <mergeCell ref="A22:A23"/>
    <mergeCell ref="K37:M37"/>
    <mergeCell ref="B15:D15"/>
    <mergeCell ref="E15:G15"/>
    <mergeCell ref="B100:F100"/>
    <mergeCell ref="G100:K100"/>
    <mergeCell ref="L100:P100"/>
    <mergeCell ref="G103:K103"/>
    <mergeCell ref="B101:F101"/>
    <mergeCell ref="L101:P101"/>
    <mergeCell ref="Q101:T101"/>
    <mergeCell ref="B103:F103"/>
    <mergeCell ref="G101:K101"/>
    <mergeCell ref="Q100:T100"/>
    <mergeCell ref="Q103:T103"/>
    <mergeCell ref="B102:F102"/>
    <mergeCell ref="G102:K102"/>
    <mergeCell ref="L102:P102"/>
    <mergeCell ref="Q102:T102"/>
    <mergeCell ref="L103:P103"/>
    <mergeCell ref="Q96:T96"/>
    <mergeCell ref="Q97:T97"/>
    <mergeCell ref="S64:S65"/>
    <mergeCell ref="T64:T65"/>
    <mergeCell ref="Q71:Q72"/>
    <mergeCell ref="R71:R72"/>
    <mergeCell ref="S71:S72"/>
    <mergeCell ref="T71:T72"/>
    <mergeCell ref="R73:R74"/>
    <mergeCell ref="S73:S74"/>
    <mergeCell ref="Q95:T95"/>
    <mergeCell ref="R88:R89"/>
    <mergeCell ref="S88:S89"/>
    <mergeCell ref="T88:T89"/>
    <mergeCell ref="Q88:Q89"/>
    <mergeCell ref="T66:T67"/>
    <mergeCell ref="B97:F97"/>
    <mergeCell ref="G97:K97"/>
    <mergeCell ref="L97:P97"/>
    <mergeCell ref="Q99:T99"/>
    <mergeCell ref="B99:F99"/>
    <mergeCell ref="G99:K99"/>
    <mergeCell ref="L99:P99"/>
    <mergeCell ref="B98:F98"/>
    <mergeCell ref="G98:K98"/>
    <mergeCell ref="L98:P98"/>
    <mergeCell ref="Q98:T98"/>
    <mergeCell ref="T60:T61"/>
    <mergeCell ref="R60:R61"/>
    <mergeCell ref="O64:O65"/>
    <mergeCell ref="P64:P65"/>
    <mergeCell ref="P71:P72"/>
    <mergeCell ref="N66:N67"/>
    <mergeCell ref="O66:O67"/>
    <mergeCell ref="P66:P67"/>
    <mergeCell ref="R66:R67"/>
    <mergeCell ref="Q66:Q67"/>
    <mergeCell ref="T62:T63"/>
    <mergeCell ref="Q62:Q63"/>
    <mergeCell ref="N55:N56"/>
    <mergeCell ref="O55:O56"/>
    <mergeCell ref="P55:P56"/>
    <mergeCell ref="R55:R56"/>
    <mergeCell ref="S55:S56"/>
    <mergeCell ref="T55:T56"/>
    <mergeCell ref="Q55:Q56"/>
    <mergeCell ref="Q53:Q54"/>
    <mergeCell ref="N53:N54"/>
    <mergeCell ref="O53:O54"/>
    <mergeCell ref="P53:P54"/>
    <mergeCell ref="R49:R50"/>
    <mergeCell ref="N49:N50"/>
    <mergeCell ref="O49:O50"/>
    <mergeCell ref="P49:P50"/>
    <mergeCell ref="R53:R54"/>
    <mergeCell ref="Q49:Q50"/>
    <mergeCell ref="Q51:Q52"/>
    <mergeCell ref="S49:S50"/>
    <mergeCell ref="T49:T50"/>
    <mergeCell ref="N51:N52"/>
    <mergeCell ref="O51:O52"/>
    <mergeCell ref="P51:P52"/>
    <mergeCell ref="R51:R52"/>
    <mergeCell ref="S51:S52"/>
    <mergeCell ref="T51:T52"/>
    <mergeCell ref="S53:S54"/>
    <mergeCell ref="T53:T54"/>
    <mergeCell ref="R42:R43"/>
    <mergeCell ref="Q38:Q39"/>
    <mergeCell ref="Q40:Q41"/>
    <mergeCell ref="Q42:Q43"/>
    <mergeCell ref="S38:S39"/>
    <mergeCell ref="S42:S43"/>
    <mergeCell ref="T42:T43"/>
    <mergeCell ref="N44:N45"/>
    <mergeCell ref="O44:O45"/>
    <mergeCell ref="P44:P45"/>
    <mergeCell ref="R44:R45"/>
    <mergeCell ref="S44:S45"/>
    <mergeCell ref="T44:T45"/>
    <mergeCell ref="N42:N43"/>
    <mergeCell ref="Q44:Q45"/>
    <mergeCell ref="O42:O43"/>
    <mergeCell ref="P42:P43"/>
    <mergeCell ref="T38:T39"/>
    <mergeCell ref="N40:N41"/>
    <mergeCell ref="O40:O41"/>
    <mergeCell ref="P40:P41"/>
    <mergeCell ref="R40:R41"/>
    <mergeCell ref="S40:S41"/>
    <mergeCell ref="T40:T41"/>
    <mergeCell ref="S31:S32"/>
    <mergeCell ref="T31:T32"/>
    <mergeCell ref="N33:N34"/>
    <mergeCell ref="O33:O34"/>
    <mergeCell ref="P33:P34"/>
    <mergeCell ref="R33:R34"/>
    <mergeCell ref="S33:S34"/>
    <mergeCell ref="T33:T34"/>
    <mergeCell ref="Q31:Q32"/>
    <mergeCell ref="Q33:Q34"/>
    <mergeCell ref="N31:N32"/>
    <mergeCell ref="O31:O32"/>
    <mergeCell ref="P31:P32"/>
    <mergeCell ref="R38:R39"/>
    <mergeCell ref="N38:N39"/>
    <mergeCell ref="O38:O39"/>
    <mergeCell ref="P38:P39"/>
    <mergeCell ref="R27:R28"/>
    <mergeCell ref="N27:N28"/>
    <mergeCell ref="O27:O28"/>
    <mergeCell ref="P27:P28"/>
    <mergeCell ref="R31:R32"/>
    <mergeCell ref="Q27:Q28"/>
    <mergeCell ref="Q29:Q30"/>
    <mergeCell ref="S27:S28"/>
    <mergeCell ref="T27:T28"/>
    <mergeCell ref="N29:N30"/>
    <mergeCell ref="O29:O30"/>
    <mergeCell ref="P29:P30"/>
    <mergeCell ref="R29:R30"/>
    <mergeCell ref="S29:S30"/>
    <mergeCell ref="T29:T30"/>
    <mergeCell ref="N22:N23"/>
    <mergeCell ref="O22:O23"/>
    <mergeCell ref="P22:P23"/>
    <mergeCell ref="R22:R23"/>
    <mergeCell ref="S22:S23"/>
    <mergeCell ref="T22:T23"/>
    <mergeCell ref="Q20:Q21"/>
    <mergeCell ref="Q22:Q23"/>
    <mergeCell ref="N20:N21"/>
    <mergeCell ref="O20:O21"/>
    <mergeCell ref="P20:P21"/>
    <mergeCell ref="T16:T17"/>
    <mergeCell ref="N18:N19"/>
    <mergeCell ref="O18:O19"/>
    <mergeCell ref="P18:P19"/>
    <mergeCell ref="R18:R19"/>
    <mergeCell ref="S18:S19"/>
    <mergeCell ref="T18:T19"/>
    <mergeCell ref="S20:S21"/>
    <mergeCell ref="T20:T21"/>
    <mergeCell ref="N9:N10"/>
    <mergeCell ref="O9:O10"/>
    <mergeCell ref="P9:P10"/>
    <mergeCell ref="P11:P12"/>
    <mergeCell ref="O11:O12"/>
    <mergeCell ref="N11:N12"/>
    <mergeCell ref="R16:R17"/>
    <mergeCell ref="N16:N17"/>
    <mergeCell ref="O16:O17"/>
    <mergeCell ref="P16:P17"/>
    <mergeCell ref="Q16:Q17"/>
    <mergeCell ref="S5:S6"/>
    <mergeCell ref="T5:T6"/>
    <mergeCell ref="R7:R8"/>
    <mergeCell ref="S7:S8"/>
    <mergeCell ref="T7:T8"/>
    <mergeCell ref="R5:R6"/>
    <mergeCell ref="O86:O87"/>
    <mergeCell ref="Q5:Q6"/>
    <mergeCell ref="Q7:Q8"/>
    <mergeCell ref="S82:S83"/>
    <mergeCell ref="T84:T85"/>
    <mergeCell ref="R84:R85"/>
    <mergeCell ref="S84:S85"/>
    <mergeCell ref="T86:T87"/>
    <mergeCell ref="S9:S10"/>
    <mergeCell ref="T9:T10"/>
    <mergeCell ref="R11:R12"/>
    <mergeCell ref="S11:S12"/>
    <mergeCell ref="T11:T12"/>
    <mergeCell ref="R9:R10"/>
    <mergeCell ref="Q11:Q12"/>
    <mergeCell ref="R20:R21"/>
    <mergeCell ref="Q18:Q19"/>
    <mergeCell ref="S16:S17"/>
    <mergeCell ref="N5:N6"/>
    <mergeCell ref="O5:O6"/>
    <mergeCell ref="P5:P6"/>
    <mergeCell ref="P7:P8"/>
    <mergeCell ref="O7:O8"/>
    <mergeCell ref="N7:N8"/>
    <mergeCell ref="Q9:Q10"/>
    <mergeCell ref="B95:F95"/>
    <mergeCell ref="G95:K95"/>
    <mergeCell ref="L95:P95"/>
    <mergeCell ref="N82:N83"/>
    <mergeCell ref="O82:O83"/>
    <mergeCell ref="N88:N89"/>
    <mergeCell ref="O88:O89"/>
    <mergeCell ref="N84:N85"/>
    <mergeCell ref="O84:O85"/>
    <mergeCell ref="N86:N87"/>
    <mergeCell ref="B81:D81"/>
    <mergeCell ref="N77:N78"/>
    <mergeCell ref="O77:O78"/>
    <mergeCell ref="E81:G81"/>
    <mergeCell ref="H81:J81"/>
    <mergeCell ref="P84:P85"/>
    <mergeCell ref="Q84:Q85"/>
    <mergeCell ref="B96:F96"/>
    <mergeCell ref="G96:K96"/>
    <mergeCell ref="L96:P96"/>
    <mergeCell ref="P88:P89"/>
    <mergeCell ref="A93:H93"/>
    <mergeCell ref="T73:T74"/>
    <mergeCell ref="T75:T76"/>
    <mergeCell ref="N75:N76"/>
    <mergeCell ref="O75:O76"/>
    <mergeCell ref="P75:P76"/>
    <mergeCell ref="R75:R76"/>
    <mergeCell ref="S75:S76"/>
    <mergeCell ref="N73:N74"/>
    <mergeCell ref="O73:O74"/>
    <mergeCell ref="P73:P74"/>
    <mergeCell ref="T82:T83"/>
    <mergeCell ref="P77:P78"/>
    <mergeCell ref="Q77:Q78"/>
    <mergeCell ref="R77:R78"/>
    <mergeCell ref="T77:T78"/>
    <mergeCell ref="S77:S78"/>
    <mergeCell ref="P82:P83"/>
    <mergeCell ref="Q82:Q83"/>
    <mergeCell ref="R82:R83"/>
    <mergeCell ref="K81:M81"/>
    <mergeCell ref="S86:S87"/>
    <mergeCell ref="Q86:Q87"/>
    <mergeCell ref="R86:R87"/>
    <mergeCell ref="K59:M59"/>
    <mergeCell ref="P86:P87"/>
    <mergeCell ref="N71:N72"/>
    <mergeCell ref="O71:O72"/>
    <mergeCell ref="Q75:Q76"/>
    <mergeCell ref="Q73:Q74"/>
    <mergeCell ref="N62:N63"/>
    <mergeCell ref="O62:O63"/>
    <mergeCell ref="P62:P63"/>
    <mergeCell ref="R62:R63"/>
    <mergeCell ref="S62:S63"/>
    <mergeCell ref="R64:R65"/>
    <mergeCell ref="Q64:Q65"/>
    <mergeCell ref="N64:N65"/>
    <mergeCell ref="S66:S67"/>
    <mergeCell ref="N60:N61"/>
    <mergeCell ref="O60:O61"/>
    <mergeCell ref="P60:P61"/>
    <mergeCell ref="Q60:Q61"/>
    <mergeCell ref="S60:S61"/>
    <mergeCell ref="H15:J15"/>
    <mergeCell ref="A36:G36"/>
    <mergeCell ref="H37:J37"/>
    <mergeCell ref="A31:A32"/>
    <mergeCell ref="A25:G25"/>
    <mergeCell ref="A33:A34"/>
    <mergeCell ref="A29:A30"/>
    <mergeCell ref="H70:J70"/>
    <mergeCell ref="K70:M70"/>
    <mergeCell ref="E37:G37"/>
    <mergeCell ref="K48:M48"/>
    <mergeCell ref="E48:G48"/>
    <mergeCell ref="H48:J48"/>
    <mergeCell ref="A47:G47"/>
    <mergeCell ref="E59:G59"/>
    <mergeCell ref="H59:J59"/>
    <mergeCell ref="B48:D48"/>
    <mergeCell ref="A66:A67"/>
    <mergeCell ref="A55:A56"/>
    <mergeCell ref="A60:A61"/>
    <mergeCell ref="A62:A63"/>
    <mergeCell ref="A64:A65"/>
    <mergeCell ref="A14:G14"/>
    <mergeCell ref="A3:G3"/>
    <mergeCell ref="A58:G58"/>
    <mergeCell ref="A69:G69"/>
    <mergeCell ref="A80:G80"/>
    <mergeCell ref="E70:G70"/>
    <mergeCell ref="A27:A28"/>
    <mergeCell ref="A44:A45"/>
    <mergeCell ref="A49:A50"/>
    <mergeCell ref="A16:A17"/>
    <mergeCell ref="E26:G26"/>
    <mergeCell ref="A71:A72"/>
    <mergeCell ref="A73:A74"/>
  </mergeCells>
  <phoneticPr fontId="2"/>
  <pageMargins left="0.78700000000000003" right="0.78700000000000003" top="0.66" bottom="0.86" header="0.51200000000000001" footer="0.51200000000000001"/>
  <pageSetup paperSize="9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0"/>
  <sheetViews>
    <sheetView view="pageBreakPreview" zoomScaleNormal="100" zoomScaleSheetLayoutView="100" workbookViewId="0">
      <selection activeCell="C38" sqref="C38"/>
    </sheetView>
  </sheetViews>
  <sheetFormatPr defaultRowHeight="13.5" x14ac:dyDescent="0.15"/>
  <cols>
    <col min="1" max="1" width="0.625" customWidth="1"/>
    <col min="2" max="2" width="1" customWidth="1"/>
    <col min="3" max="3" width="4.375" customWidth="1"/>
    <col min="4" max="4" width="6.875" customWidth="1"/>
    <col min="5" max="5" width="11.625" customWidth="1"/>
    <col min="6" max="6" width="2.375" customWidth="1"/>
    <col min="7" max="7" width="11.5" customWidth="1"/>
    <col min="8" max="8" width="11.5" style="1" customWidth="1"/>
    <col min="9" max="9" width="5.125" customWidth="1"/>
    <col min="10" max="10" width="11.875" customWidth="1"/>
    <col min="11" max="11" width="2.75" customWidth="1"/>
    <col min="12" max="12" width="11.875" customWidth="1"/>
    <col min="13" max="13" width="12.375" style="1" customWidth="1"/>
    <col min="14" max="14" width="4.625" customWidth="1"/>
    <col min="15" max="15" width="11.875" customWidth="1"/>
    <col min="16" max="16" width="4.625" customWidth="1"/>
    <col min="17" max="18" width="11.875" customWidth="1"/>
    <col min="19" max="49" width="4.625" customWidth="1"/>
  </cols>
  <sheetData>
    <row r="1" spans="2:13" ht="21.75" customHeight="1" x14ac:dyDescent="0.2">
      <c r="B1" s="274" t="s">
        <v>100</v>
      </c>
      <c r="C1" s="274"/>
      <c r="D1" s="274"/>
      <c r="E1" s="274"/>
      <c r="F1" s="274"/>
      <c r="G1" s="274"/>
    </row>
    <row r="2" spans="2:13" ht="7.5" customHeight="1" thickBot="1" x14ac:dyDescent="0.25">
      <c r="B2" s="5"/>
    </row>
    <row r="3" spans="2:13" ht="22.5" customHeight="1" thickTop="1" x14ac:dyDescent="0.15">
      <c r="C3" s="271" t="str">
        <f>リーグ表!B3</f>
        <v>鴻ノ池多目的会場　</v>
      </c>
      <c r="D3" s="272"/>
      <c r="E3" s="272"/>
      <c r="F3" s="272"/>
      <c r="G3" s="272"/>
      <c r="H3" s="273"/>
      <c r="I3" s="271" t="str">
        <f>リーグ表!B14</f>
        <v>柏木公園会場</v>
      </c>
      <c r="J3" s="272"/>
      <c r="K3" s="272"/>
      <c r="L3" s="272"/>
      <c r="M3" s="273"/>
    </row>
    <row r="4" spans="2:13" ht="22.5" customHeight="1" thickBot="1" x14ac:dyDescent="0.2">
      <c r="C4" s="100"/>
      <c r="D4" s="101" t="s">
        <v>12</v>
      </c>
      <c r="E4" s="102"/>
      <c r="F4" s="103" t="s">
        <v>13</v>
      </c>
      <c r="G4" s="104"/>
      <c r="H4" s="120" t="s">
        <v>14</v>
      </c>
      <c r="I4" s="100"/>
      <c r="J4" s="102"/>
      <c r="K4" s="103" t="s">
        <v>13</v>
      </c>
      <c r="L4" s="104"/>
      <c r="M4" s="105" t="s">
        <v>14</v>
      </c>
    </row>
    <row r="5" spans="2:13" ht="22.5" customHeight="1" thickTop="1" x14ac:dyDescent="0.15">
      <c r="C5" s="106" t="s">
        <v>37</v>
      </c>
      <c r="D5" s="107">
        <v>0.41666666666666669</v>
      </c>
      <c r="E5" s="108" t="str">
        <f>リーグ表!$B$5</f>
        <v>奈良市選抜U-11</v>
      </c>
      <c r="F5" s="108" t="s">
        <v>38</v>
      </c>
      <c r="G5" s="108" t="str">
        <f>リーグ表!$B$7</f>
        <v>アルボーレ青山FC</v>
      </c>
      <c r="H5" s="136" t="str">
        <f>リーグ表!$B$9</f>
        <v>山田荘SC</v>
      </c>
      <c r="I5" s="106" t="s">
        <v>24</v>
      </c>
      <c r="J5" s="108" t="str">
        <f>リーグ表!$B$16</f>
        <v>奈良Fcjr</v>
      </c>
      <c r="K5" s="108" t="s">
        <v>15</v>
      </c>
      <c r="L5" s="108" t="str">
        <f>リーグ表!$B$18</f>
        <v>リトルFC</v>
      </c>
      <c r="M5" s="109" t="str">
        <f>リーグ表!$B$20</f>
        <v>志津FC</v>
      </c>
    </row>
    <row r="6" spans="2:13" ht="22.5" customHeight="1" x14ac:dyDescent="0.15">
      <c r="C6" s="133" t="s">
        <v>28</v>
      </c>
      <c r="D6" s="134">
        <v>0.44444444444444442</v>
      </c>
      <c r="E6" s="112" t="str">
        <f>リーグ表!$B$9</f>
        <v>山田荘SC</v>
      </c>
      <c r="F6" s="112" t="s">
        <v>15</v>
      </c>
      <c r="G6" s="113" t="str">
        <f>リーグ表!$B$11</f>
        <v>和泉市FC</v>
      </c>
      <c r="H6" s="114" t="str">
        <f>リーグ表!$B$7</f>
        <v>アルボーレ青山FC</v>
      </c>
      <c r="I6" s="133" t="s">
        <v>28</v>
      </c>
      <c r="J6" s="112" t="str">
        <f>リーグ表!$B$20</f>
        <v>志津FC</v>
      </c>
      <c r="K6" s="112" t="s">
        <v>38</v>
      </c>
      <c r="L6" s="112" t="str">
        <f>リーグ表!$B$22</f>
        <v>FCユナイテッド奈良</v>
      </c>
      <c r="M6" s="114" t="str">
        <f>リーグ表!$B$18</f>
        <v>リトルFC</v>
      </c>
    </row>
    <row r="7" spans="2:13" ht="22.5" customHeight="1" x14ac:dyDescent="0.15">
      <c r="C7" s="110" t="s">
        <v>29</v>
      </c>
      <c r="D7" s="111">
        <v>0.47222222222222227</v>
      </c>
      <c r="E7" s="140"/>
      <c r="F7" s="140"/>
      <c r="G7" s="140"/>
      <c r="H7" s="3"/>
      <c r="I7" s="110" t="s">
        <v>29</v>
      </c>
      <c r="J7" s="3"/>
      <c r="K7" s="142"/>
      <c r="L7" s="142"/>
      <c r="M7" s="143"/>
    </row>
    <row r="8" spans="2:13" ht="22.5" customHeight="1" x14ac:dyDescent="0.15">
      <c r="C8" s="110" t="s">
        <v>25</v>
      </c>
      <c r="D8" s="134">
        <v>0.5</v>
      </c>
      <c r="E8" s="112" t="str">
        <f>リーグ表!$B$5</f>
        <v>奈良市選抜U-11</v>
      </c>
      <c r="F8" s="112" t="s">
        <v>38</v>
      </c>
      <c r="G8" s="112" t="str">
        <f>リーグ表!$B$9</f>
        <v>山田荘SC</v>
      </c>
      <c r="H8" s="115" t="str">
        <f>リーグ表!$B$11</f>
        <v>和泉市FC</v>
      </c>
      <c r="I8" s="110" t="s">
        <v>25</v>
      </c>
      <c r="J8" s="112" t="str">
        <f>リーグ表!$B$16</f>
        <v>奈良Fcjr</v>
      </c>
      <c r="K8" s="112" t="s">
        <v>15</v>
      </c>
      <c r="L8" s="112" t="str">
        <f>リーグ表!$B$20</f>
        <v>志津FC</v>
      </c>
      <c r="M8" s="114" t="str">
        <f>リーグ表!$B$22</f>
        <v>FCユナイテッド奈良</v>
      </c>
    </row>
    <row r="9" spans="2:13" ht="22.5" customHeight="1" x14ac:dyDescent="0.15">
      <c r="C9" s="110" t="s">
        <v>30</v>
      </c>
      <c r="D9" s="111">
        <v>0.52777777777777779</v>
      </c>
      <c r="E9" s="112" t="str">
        <f>リーグ表!$B$7</f>
        <v>アルボーレ青山FC</v>
      </c>
      <c r="F9" s="112" t="s">
        <v>15</v>
      </c>
      <c r="G9" s="113" t="str">
        <f>リーグ表!$B$11</f>
        <v>和泉市FC</v>
      </c>
      <c r="H9" s="114" t="str">
        <f>リーグ表!$B$5</f>
        <v>奈良市選抜U-11</v>
      </c>
      <c r="I9" s="110" t="s">
        <v>30</v>
      </c>
      <c r="J9" s="112" t="str">
        <f>リーグ表!$B$18</f>
        <v>リトルFC</v>
      </c>
      <c r="K9" s="112" t="s">
        <v>38</v>
      </c>
      <c r="L9" s="112" t="str">
        <f>リーグ表!$B$22</f>
        <v>FCユナイテッド奈良</v>
      </c>
      <c r="M9" s="114" t="str">
        <f>リーグ表!$B$16</f>
        <v>奈良Fcjr</v>
      </c>
    </row>
    <row r="10" spans="2:13" ht="22.5" customHeight="1" x14ac:dyDescent="0.15">
      <c r="C10" s="110" t="s">
        <v>26</v>
      </c>
      <c r="D10" s="134">
        <v>0.55555555555555558</v>
      </c>
      <c r="E10" s="3"/>
      <c r="F10" s="140"/>
      <c r="G10" s="140"/>
      <c r="H10" s="141"/>
      <c r="I10" s="110" t="s">
        <v>26</v>
      </c>
      <c r="J10" s="3"/>
      <c r="K10" s="140"/>
      <c r="L10" s="140"/>
      <c r="M10" s="143"/>
    </row>
    <row r="11" spans="2:13" ht="22.5" customHeight="1" x14ac:dyDescent="0.15">
      <c r="C11" s="110" t="s">
        <v>31</v>
      </c>
      <c r="D11" s="111">
        <v>0.58333333333333337</v>
      </c>
      <c r="E11" s="112" t="str">
        <f>リーグ表!$B$5</f>
        <v>奈良市選抜U-11</v>
      </c>
      <c r="F11" s="112" t="s">
        <v>38</v>
      </c>
      <c r="G11" s="113" t="str">
        <f>リーグ表!$B$11</f>
        <v>和泉市FC</v>
      </c>
      <c r="H11" s="114" t="str">
        <f>リーグ表!$B$7</f>
        <v>アルボーレ青山FC</v>
      </c>
      <c r="I11" s="110" t="s">
        <v>31</v>
      </c>
      <c r="J11" s="112" t="str">
        <f>リーグ表!$B$16</f>
        <v>奈良Fcjr</v>
      </c>
      <c r="K11" s="112" t="s">
        <v>38</v>
      </c>
      <c r="L11" s="112" t="str">
        <f>リーグ表!$B$22</f>
        <v>FCユナイテッド奈良</v>
      </c>
      <c r="M11" s="114" t="str">
        <f>リーグ表!$B$18</f>
        <v>リトルFC</v>
      </c>
    </row>
    <row r="12" spans="2:13" ht="22.5" customHeight="1" thickBot="1" x14ac:dyDescent="0.2">
      <c r="C12" s="144" t="s">
        <v>27</v>
      </c>
      <c r="D12" s="137">
        <v>0.61111111111111105</v>
      </c>
      <c r="E12" s="116" t="str">
        <f>リーグ表!$B$7</f>
        <v>アルボーレ青山FC</v>
      </c>
      <c r="F12" s="116" t="s">
        <v>7</v>
      </c>
      <c r="G12" s="116" t="str">
        <f>リーグ表!$B$9</f>
        <v>山田荘SC</v>
      </c>
      <c r="H12" s="145" t="str">
        <f>リーグ表!$B$5</f>
        <v>奈良市選抜U-11</v>
      </c>
      <c r="I12" s="144" t="s">
        <v>27</v>
      </c>
      <c r="J12" s="116" t="str">
        <f>リーグ表!$B$18</f>
        <v>リトルFC</v>
      </c>
      <c r="K12" s="116" t="s">
        <v>7</v>
      </c>
      <c r="L12" s="116" t="str">
        <f>リーグ表!$B$20</f>
        <v>志津FC</v>
      </c>
      <c r="M12" s="145" t="str">
        <f>リーグ表!$B$16</f>
        <v>奈良Fcjr</v>
      </c>
    </row>
    <row r="13" spans="2:13" ht="22.5" customHeight="1" thickTop="1" thickBot="1" x14ac:dyDescent="0.2">
      <c r="C13" s="82"/>
      <c r="D13" s="117"/>
      <c r="E13" s="85"/>
      <c r="F13" s="85"/>
      <c r="G13" s="85"/>
      <c r="H13" s="122"/>
      <c r="I13" s="82"/>
      <c r="J13" s="85"/>
      <c r="K13" s="85"/>
      <c r="L13" s="85"/>
      <c r="M13" s="122"/>
    </row>
    <row r="14" spans="2:13" ht="22.5" customHeight="1" thickTop="1" x14ac:dyDescent="0.15">
      <c r="C14" s="275" t="str">
        <f>リーグ表!B47</f>
        <v>都祁会場</v>
      </c>
      <c r="D14" s="276"/>
      <c r="E14" s="276"/>
      <c r="F14" s="276"/>
      <c r="G14" s="276"/>
      <c r="H14" s="277"/>
      <c r="I14" s="271" t="str">
        <f>リーグ表!B36</f>
        <v>都祁会場　</v>
      </c>
      <c r="J14" s="272"/>
      <c r="K14" s="272"/>
      <c r="L14" s="272"/>
      <c r="M14" s="273"/>
    </row>
    <row r="15" spans="2:13" ht="22.5" customHeight="1" thickBot="1" x14ac:dyDescent="0.2">
      <c r="C15" s="118" t="s">
        <v>51</v>
      </c>
      <c r="D15" s="119" t="s">
        <v>12</v>
      </c>
      <c r="E15" s="119"/>
      <c r="F15" s="119" t="s">
        <v>13</v>
      </c>
      <c r="G15" s="119"/>
      <c r="H15" s="120" t="s">
        <v>14</v>
      </c>
      <c r="I15" s="118" t="s">
        <v>52</v>
      </c>
      <c r="J15" s="119"/>
      <c r="K15" s="119" t="s">
        <v>13</v>
      </c>
      <c r="L15" s="119"/>
      <c r="M15" s="120" t="s">
        <v>14</v>
      </c>
    </row>
    <row r="16" spans="2:13" ht="22.5" customHeight="1" thickTop="1" x14ac:dyDescent="0.15">
      <c r="C16" s="106" t="s">
        <v>24</v>
      </c>
      <c r="D16" s="107">
        <v>0.41666666666666669</v>
      </c>
      <c r="E16" s="108" t="str">
        <f>リーグ表!$B$38</f>
        <v>六条FC</v>
      </c>
      <c r="F16" s="108" t="s">
        <v>15</v>
      </c>
      <c r="G16" s="108" t="str">
        <f>リーグ表!$B$40</f>
        <v>奈良伏見FC</v>
      </c>
      <c r="H16" s="114" t="str">
        <f>リーグ表!$B$49</f>
        <v>明治SC</v>
      </c>
      <c r="I16" s="106" t="s">
        <v>24</v>
      </c>
      <c r="J16" s="112" t="str">
        <f>リーグ表!$B$42</f>
        <v>矢倉FC</v>
      </c>
      <c r="K16" s="112" t="s">
        <v>38</v>
      </c>
      <c r="L16" s="113" t="str">
        <f>リーグ表!$B$44</f>
        <v>GINGA</v>
      </c>
      <c r="M16" s="114" t="str">
        <f>リーグ表!$B$51</f>
        <v>大原SSS</v>
      </c>
    </row>
    <row r="17" spans="3:13" ht="22.5" customHeight="1" x14ac:dyDescent="0.15">
      <c r="C17" s="133" t="s">
        <v>28</v>
      </c>
      <c r="D17" s="134">
        <v>0.44444444444444442</v>
      </c>
      <c r="E17" s="135" t="str">
        <f>リーグ表!$B$60</f>
        <v>朱雀SC</v>
      </c>
      <c r="F17" s="135" t="s">
        <v>38</v>
      </c>
      <c r="G17" s="135" t="str">
        <f>リーグ表!$B$62</f>
        <v>桜ヶ丘FC</v>
      </c>
      <c r="H17" s="114" t="str">
        <f>リーグ表!$B$40</f>
        <v>奈良伏見FC</v>
      </c>
      <c r="I17" s="133" t="s">
        <v>28</v>
      </c>
      <c r="J17" s="112" t="str">
        <f>リーグ表!$B$64</f>
        <v>水戸JFC</v>
      </c>
      <c r="K17" s="112" t="s">
        <v>38</v>
      </c>
      <c r="L17" s="112" t="str">
        <f>リーグ表!$B$66</f>
        <v>太子橋FC</v>
      </c>
      <c r="M17" s="114" t="str">
        <f>リーグ表!$B$42</f>
        <v>矢倉FC</v>
      </c>
    </row>
    <row r="18" spans="3:13" ht="22.5" customHeight="1" x14ac:dyDescent="0.15">
      <c r="C18" s="110" t="s">
        <v>29</v>
      </c>
      <c r="D18" s="111">
        <v>0.47222222222222227</v>
      </c>
      <c r="E18" s="112" t="str">
        <f>リーグ表!$B$49</f>
        <v>明治SC</v>
      </c>
      <c r="F18" s="135" t="s">
        <v>38</v>
      </c>
      <c r="G18" s="135" t="str">
        <f>リーグ表!$B$51</f>
        <v>大原SSS</v>
      </c>
      <c r="H18" s="114" t="str">
        <f>リーグ表!$B$62</f>
        <v>桜ヶ丘FC</v>
      </c>
      <c r="I18" s="110" t="s">
        <v>29</v>
      </c>
      <c r="J18" s="112" t="str">
        <f>リーグ表!$B$53</f>
        <v>加茂FC</v>
      </c>
      <c r="K18" s="112" t="s">
        <v>38</v>
      </c>
      <c r="L18" s="112" t="str">
        <f>リーグ表!$B$55</f>
        <v>生野FC</v>
      </c>
      <c r="M18" s="136" t="str">
        <f>リーグ表!$B$64</f>
        <v>水戸JFC</v>
      </c>
    </row>
    <row r="19" spans="3:13" ht="22.5" customHeight="1" x14ac:dyDescent="0.15">
      <c r="C19" s="110" t="s">
        <v>25</v>
      </c>
      <c r="D19" s="134">
        <v>0.5</v>
      </c>
      <c r="E19" s="112" t="str">
        <f>リーグ表!$B$38</f>
        <v>六条FC</v>
      </c>
      <c r="F19" s="112" t="s">
        <v>15</v>
      </c>
      <c r="G19" s="112" t="str">
        <f>リーグ表!$B$42</f>
        <v>矢倉FC</v>
      </c>
      <c r="H19" s="114" t="str">
        <f>リーグ表!$B$51</f>
        <v>大原SSS</v>
      </c>
      <c r="I19" s="110" t="s">
        <v>25</v>
      </c>
      <c r="J19" s="112" t="str">
        <f>リーグ表!$B$40</f>
        <v>奈良伏見FC</v>
      </c>
      <c r="K19" s="112" t="s">
        <v>38</v>
      </c>
      <c r="L19" s="113" t="str">
        <f>リーグ表!$B$44</f>
        <v>GINGA</v>
      </c>
      <c r="M19" s="114" t="str">
        <f>リーグ表!$B$53</f>
        <v>加茂FC</v>
      </c>
    </row>
    <row r="20" spans="3:13" ht="22.5" customHeight="1" x14ac:dyDescent="0.15">
      <c r="C20" s="110" t="s">
        <v>30</v>
      </c>
      <c r="D20" s="111">
        <v>0.52777777777777779</v>
      </c>
      <c r="E20" s="112" t="str">
        <f>リーグ表!$B$60</f>
        <v>朱雀SC</v>
      </c>
      <c r="F20" s="112" t="s">
        <v>38</v>
      </c>
      <c r="G20" s="112" t="str">
        <f>リーグ表!$B$64</f>
        <v>水戸JFC</v>
      </c>
      <c r="H20" s="114" t="str">
        <f>リーグ表!$B$38</f>
        <v>六条FC</v>
      </c>
      <c r="I20" s="110" t="s">
        <v>30</v>
      </c>
      <c r="J20" s="112" t="str">
        <f>リーグ表!$B$62</f>
        <v>桜ヶ丘FC</v>
      </c>
      <c r="K20" s="112" t="s">
        <v>38</v>
      </c>
      <c r="L20" s="112" t="str">
        <f>リーグ表!$B$66</f>
        <v>太子橋FC</v>
      </c>
      <c r="M20" s="115" t="str">
        <f>リーグ表!$B$44</f>
        <v>GINGA</v>
      </c>
    </row>
    <row r="21" spans="3:13" ht="22.5" customHeight="1" x14ac:dyDescent="0.15">
      <c r="C21" s="110" t="s">
        <v>26</v>
      </c>
      <c r="D21" s="134">
        <v>0.55555555555555558</v>
      </c>
      <c r="E21" s="112" t="str">
        <f>リーグ表!$B$49</f>
        <v>明治SC</v>
      </c>
      <c r="F21" s="112" t="s">
        <v>38</v>
      </c>
      <c r="G21" s="112" t="str">
        <f>リーグ表!$B$53</f>
        <v>加茂FC</v>
      </c>
      <c r="H21" s="114" t="str">
        <f>リーグ表!$B$60</f>
        <v>朱雀SC</v>
      </c>
      <c r="I21" s="110" t="s">
        <v>26</v>
      </c>
      <c r="J21" s="112" t="str">
        <f>リーグ表!$B$51</f>
        <v>大原SSS</v>
      </c>
      <c r="K21" s="112" t="s">
        <v>38</v>
      </c>
      <c r="L21" s="112" t="str">
        <f>リーグ表!$B$55</f>
        <v>生野FC</v>
      </c>
      <c r="M21" s="114" t="str">
        <f>リーグ表!$B$66</f>
        <v>太子橋FC</v>
      </c>
    </row>
    <row r="22" spans="3:13" ht="22.5" customHeight="1" x14ac:dyDescent="0.15">
      <c r="C22" s="110" t="s">
        <v>31</v>
      </c>
      <c r="D22" s="111">
        <v>0.58333333333333337</v>
      </c>
      <c r="E22" s="112" t="str">
        <f>リーグ表!$B$38</f>
        <v>六条FC</v>
      </c>
      <c r="F22" s="112" t="s">
        <v>38</v>
      </c>
      <c r="G22" s="113" t="str">
        <f>リーグ表!$B$44</f>
        <v>GINGA</v>
      </c>
      <c r="H22" s="114" t="str">
        <f>リーグ表!$B$49</f>
        <v>明治SC</v>
      </c>
      <c r="I22" s="110" t="s">
        <v>31</v>
      </c>
      <c r="J22" s="112" t="str">
        <f>リーグ表!$B$40</f>
        <v>奈良伏見FC</v>
      </c>
      <c r="K22" s="112" t="s">
        <v>38</v>
      </c>
      <c r="L22" s="112" t="str">
        <f>リーグ表!$B$42</f>
        <v>矢倉FC</v>
      </c>
      <c r="M22" s="114" t="str">
        <f>リーグ表!$B$55</f>
        <v>生野FC</v>
      </c>
    </row>
    <row r="23" spans="3:13" ht="22.5" customHeight="1" x14ac:dyDescent="0.15">
      <c r="C23" s="110" t="s">
        <v>27</v>
      </c>
      <c r="D23" s="134">
        <v>0.61111111111111105</v>
      </c>
      <c r="E23" s="112" t="str">
        <f>リーグ表!$B$60</f>
        <v>朱雀SC</v>
      </c>
      <c r="F23" s="112" t="s">
        <v>38</v>
      </c>
      <c r="G23" s="112" t="str">
        <f>リーグ表!$B$66</f>
        <v>太子橋FC</v>
      </c>
      <c r="H23" s="114" t="str">
        <f>リーグ表!$B$38</f>
        <v>六条FC</v>
      </c>
      <c r="I23" s="110" t="s">
        <v>27</v>
      </c>
      <c r="J23" s="112" t="str">
        <f>リーグ表!$B$62</f>
        <v>桜ヶ丘FC</v>
      </c>
      <c r="K23" s="112" t="s">
        <v>38</v>
      </c>
      <c r="L23" s="112" t="str">
        <f>リーグ表!$B$64</f>
        <v>水戸JFC</v>
      </c>
      <c r="M23" s="114" t="str">
        <f>リーグ表!$B$40</f>
        <v>奈良伏見FC</v>
      </c>
    </row>
    <row r="24" spans="3:13" ht="22.5" customHeight="1" thickBot="1" x14ac:dyDescent="0.2">
      <c r="C24" s="144" t="s">
        <v>39</v>
      </c>
      <c r="D24" s="146">
        <v>0.63888888888888895</v>
      </c>
      <c r="E24" s="116" t="str">
        <f>リーグ表!$B$49</f>
        <v>明治SC</v>
      </c>
      <c r="F24" s="116" t="s">
        <v>38</v>
      </c>
      <c r="G24" s="116" t="str">
        <f>リーグ表!$B$55</f>
        <v>生野FC</v>
      </c>
      <c r="H24" s="145" t="str">
        <f>リーグ表!$B$60</f>
        <v>朱雀SC</v>
      </c>
      <c r="I24" s="144" t="s">
        <v>39</v>
      </c>
      <c r="J24" s="138" t="str">
        <f>リーグ表!$B$51</f>
        <v>大原SSS</v>
      </c>
      <c r="K24" s="138" t="s">
        <v>38</v>
      </c>
      <c r="L24" s="138" t="str">
        <f>リーグ表!$B$53</f>
        <v>加茂FC</v>
      </c>
      <c r="M24" s="145" t="str">
        <f>リーグ表!$B$62</f>
        <v>桜ヶ丘FC</v>
      </c>
    </row>
    <row r="25" spans="3:13" ht="22.5" customHeight="1" thickTop="1" thickBot="1" x14ac:dyDescent="0.2">
      <c r="C25" s="28"/>
      <c r="D25" s="25"/>
      <c r="E25" s="26"/>
      <c r="F25" s="11"/>
      <c r="G25" s="26"/>
      <c r="H25" s="27"/>
      <c r="I25" s="24"/>
      <c r="J25" s="23"/>
      <c r="K25" s="4"/>
      <c r="L25" s="23"/>
      <c r="M25" s="151"/>
    </row>
    <row r="26" spans="3:13" ht="22.5" customHeight="1" thickTop="1" x14ac:dyDescent="0.15">
      <c r="C26" s="271" t="str">
        <f>リーグ表!B25</f>
        <v>黒谷公園会場</v>
      </c>
      <c r="D26" s="272"/>
      <c r="E26" s="272"/>
      <c r="F26" s="272"/>
      <c r="G26" s="272"/>
      <c r="H26" s="273"/>
      <c r="I26" s="271" t="str">
        <f>リーグ表!B69</f>
        <v>東市小学校会場</v>
      </c>
      <c r="J26" s="272"/>
      <c r="K26" s="272"/>
      <c r="L26" s="272"/>
      <c r="M26" s="273"/>
    </row>
    <row r="27" spans="3:13" ht="22.5" customHeight="1" thickBot="1" x14ac:dyDescent="0.2">
      <c r="C27" s="100"/>
      <c r="D27" s="101" t="s">
        <v>12</v>
      </c>
      <c r="E27" s="147"/>
      <c r="F27" s="148" t="s">
        <v>13</v>
      </c>
      <c r="G27" s="121"/>
      <c r="H27" s="120" t="s">
        <v>14</v>
      </c>
      <c r="I27" s="100"/>
      <c r="J27" s="147"/>
      <c r="K27" s="148" t="s">
        <v>13</v>
      </c>
      <c r="L27" s="121"/>
      <c r="M27" s="105" t="s">
        <v>14</v>
      </c>
    </row>
    <row r="28" spans="3:13" ht="22.5" customHeight="1" thickTop="1" x14ac:dyDescent="0.15">
      <c r="C28" s="106" t="s">
        <v>24</v>
      </c>
      <c r="D28" s="107">
        <v>0.41666666666666669</v>
      </c>
      <c r="E28" s="135" t="str">
        <f>リーグ表!$B$27</f>
        <v>富雄FC</v>
      </c>
      <c r="F28" s="135" t="s">
        <v>7</v>
      </c>
      <c r="G28" s="135" t="str">
        <f>リーグ表!$B$29</f>
        <v>あやめ池FC</v>
      </c>
      <c r="H28" s="139" t="str">
        <f>リーグ表!$B$31</f>
        <v>京都城陽SC</v>
      </c>
      <c r="I28" s="106" t="s">
        <v>24</v>
      </c>
      <c r="J28" s="135" t="str">
        <f>リーグ表!$B$71</f>
        <v>帯解都南東市FC</v>
      </c>
      <c r="K28" s="135" t="s">
        <v>38</v>
      </c>
      <c r="L28" s="135" t="str">
        <f>リーグ表!$B$73</f>
        <v>ハヤマ</v>
      </c>
      <c r="M28" s="109">
        <f>リーグ表!$B$75</f>
        <v>0</v>
      </c>
    </row>
    <row r="29" spans="3:13" ht="22.5" customHeight="1" x14ac:dyDescent="0.15">
      <c r="C29" s="133" t="s">
        <v>28</v>
      </c>
      <c r="D29" s="134">
        <v>0.44444444444444442</v>
      </c>
      <c r="E29" s="112" t="str">
        <f>リーグ表!$B$31</f>
        <v>京都城陽SC</v>
      </c>
      <c r="F29" s="112" t="s">
        <v>38</v>
      </c>
      <c r="G29" s="112" t="str">
        <f>リーグ表!$B$33</f>
        <v>箕面豊北JSC</v>
      </c>
      <c r="H29" s="114" t="str">
        <f>リーグ表!$B$29</f>
        <v>あやめ池FC</v>
      </c>
      <c r="I29" s="133" t="s">
        <v>28</v>
      </c>
      <c r="J29" s="112">
        <f>リーグ表!$B$75</f>
        <v>0</v>
      </c>
      <c r="K29" s="112" t="s">
        <v>38</v>
      </c>
      <c r="L29" s="112" t="str">
        <f>リーグ表!$B$77</f>
        <v>エボルシオン徳島</v>
      </c>
      <c r="M29" s="114" t="str">
        <f>リーグ表!$B$73</f>
        <v>ハヤマ</v>
      </c>
    </row>
    <row r="30" spans="3:13" ht="22.5" customHeight="1" x14ac:dyDescent="0.15">
      <c r="C30" s="110" t="s">
        <v>29</v>
      </c>
      <c r="D30" s="111">
        <v>0.47222222222222227</v>
      </c>
      <c r="E30" s="140"/>
      <c r="F30" s="140"/>
      <c r="G30" s="3"/>
      <c r="H30" s="141"/>
      <c r="I30" s="110" t="s">
        <v>29</v>
      </c>
      <c r="J30" s="3"/>
      <c r="K30" s="140"/>
      <c r="L30" s="140"/>
      <c r="M30" s="149"/>
    </row>
    <row r="31" spans="3:13" ht="22.5" customHeight="1" x14ac:dyDescent="0.15">
      <c r="C31" s="110" t="s">
        <v>25</v>
      </c>
      <c r="D31" s="134">
        <v>0.5</v>
      </c>
      <c r="E31" s="112" t="str">
        <f>リーグ表!$B$27</f>
        <v>富雄FC</v>
      </c>
      <c r="F31" s="112" t="s">
        <v>38</v>
      </c>
      <c r="G31" s="112" t="str">
        <f>リーグ表!$B$31</f>
        <v>京都城陽SC</v>
      </c>
      <c r="H31" s="114" t="str">
        <f>リーグ表!$B$33</f>
        <v>箕面豊北JSC</v>
      </c>
      <c r="I31" s="110" t="s">
        <v>25</v>
      </c>
      <c r="J31" s="112" t="str">
        <f>リーグ表!$B$71</f>
        <v>帯解都南東市FC</v>
      </c>
      <c r="K31" s="112" t="s">
        <v>38</v>
      </c>
      <c r="L31" s="112">
        <f>リーグ表!$B$75</f>
        <v>0</v>
      </c>
      <c r="M31" s="114" t="str">
        <f>リーグ表!$B$77</f>
        <v>エボルシオン徳島</v>
      </c>
    </row>
    <row r="32" spans="3:13" ht="22.5" customHeight="1" x14ac:dyDescent="0.15">
      <c r="C32" s="110" t="s">
        <v>30</v>
      </c>
      <c r="D32" s="111">
        <v>0.52777777777777779</v>
      </c>
      <c r="E32" s="112" t="str">
        <f>リーグ表!$B$29</f>
        <v>あやめ池FC</v>
      </c>
      <c r="F32" s="112" t="s">
        <v>38</v>
      </c>
      <c r="G32" s="112" t="str">
        <f>リーグ表!$B$33</f>
        <v>箕面豊北JSC</v>
      </c>
      <c r="H32" s="114" t="str">
        <f>リーグ表!$B$27</f>
        <v>富雄FC</v>
      </c>
      <c r="I32" s="110" t="s">
        <v>30</v>
      </c>
      <c r="J32" s="112" t="str">
        <f>リーグ表!$B$73</f>
        <v>ハヤマ</v>
      </c>
      <c r="K32" s="112" t="s">
        <v>38</v>
      </c>
      <c r="L32" s="112" t="str">
        <f>リーグ表!$B$77</f>
        <v>エボルシオン徳島</v>
      </c>
      <c r="M32" s="114" t="str">
        <f>リーグ表!$B$71</f>
        <v>帯解都南東市FC</v>
      </c>
    </row>
    <row r="33" spans="1:13" ht="22.5" customHeight="1" x14ac:dyDescent="0.15">
      <c r="C33" s="110" t="s">
        <v>26</v>
      </c>
      <c r="D33" s="134">
        <v>0.55555555555555558</v>
      </c>
      <c r="E33" s="3"/>
      <c r="F33" s="140"/>
      <c r="G33" s="140"/>
      <c r="H33" s="4"/>
      <c r="I33" s="110" t="s">
        <v>26</v>
      </c>
      <c r="J33" s="3"/>
      <c r="K33" s="140"/>
      <c r="L33" s="140"/>
      <c r="M33" s="141"/>
    </row>
    <row r="34" spans="1:13" ht="22.5" customHeight="1" x14ac:dyDescent="0.15">
      <c r="C34" s="110" t="s">
        <v>31</v>
      </c>
      <c r="D34" s="111">
        <v>0.58333333333333337</v>
      </c>
      <c r="E34" s="112" t="str">
        <f>リーグ表!$B$27</f>
        <v>富雄FC</v>
      </c>
      <c r="F34" s="112" t="s">
        <v>38</v>
      </c>
      <c r="G34" s="112" t="str">
        <f>リーグ表!$B$33</f>
        <v>箕面豊北JSC</v>
      </c>
      <c r="H34" s="150" t="str">
        <f>リーグ表!$B$29</f>
        <v>あやめ池FC</v>
      </c>
      <c r="I34" s="110" t="s">
        <v>31</v>
      </c>
      <c r="J34" s="112" t="str">
        <f>リーグ表!$B$71</f>
        <v>帯解都南東市FC</v>
      </c>
      <c r="K34" s="112" t="s">
        <v>38</v>
      </c>
      <c r="L34" s="112" t="str">
        <f>リーグ表!$B$77</f>
        <v>エボルシオン徳島</v>
      </c>
      <c r="M34" s="114" t="str">
        <f>リーグ表!$B$73</f>
        <v>ハヤマ</v>
      </c>
    </row>
    <row r="35" spans="1:13" ht="22.5" customHeight="1" thickBot="1" x14ac:dyDescent="0.2">
      <c r="C35" s="144" t="s">
        <v>27</v>
      </c>
      <c r="D35" s="137">
        <v>0.61111111111111105</v>
      </c>
      <c r="E35" s="116" t="str">
        <f>リーグ表!$B$29</f>
        <v>あやめ池FC</v>
      </c>
      <c r="F35" s="116" t="s">
        <v>38</v>
      </c>
      <c r="G35" s="116" t="str">
        <f>リーグ表!$B$31</f>
        <v>京都城陽SC</v>
      </c>
      <c r="H35" s="145" t="str">
        <f>リーグ表!$B$27</f>
        <v>富雄FC</v>
      </c>
      <c r="I35" s="144" t="s">
        <v>27</v>
      </c>
      <c r="J35" s="138" t="str">
        <f>リーグ表!$B$73</f>
        <v>ハヤマ</v>
      </c>
      <c r="K35" s="138" t="s">
        <v>38</v>
      </c>
      <c r="L35" s="138">
        <f>リーグ表!$B$75</f>
        <v>0</v>
      </c>
      <c r="M35" s="145" t="str">
        <f>リーグ表!$B$71</f>
        <v>帯解都南東市FC</v>
      </c>
    </row>
    <row r="36" spans="1:13" ht="22.5" customHeight="1" thickTop="1" thickBot="1" x14ac:dyDescent="0.2">
      <c r="H36"/>
      <c r="M36"/>
    </row>
    <row r="37" spans="1:13" ht="22.5" customHeight="1" thickTop="1" x14ac:dyDescent="0.15">
      <c r="C37" s="271" t="str">
        <f>リーグ表!B80</f>
        <v>辰市小学校会場</v>
      </c>
      <c r="D37" s="272"/>
      <c r="E37" s="272"/>
      <c r="F37" s="272"/>
      <c r="G37" s="272"/>
      <c r="H37" s="273"/>
      <c r="M37"/>
    </row>
    <row r="38" spans="1:13" ht="22.5" customHeight="1" thickBot="1" x14ac:dyDescent="0.2">
      <c r="C38" s="100"/>
      <c r="D38" s="101" t="s">
        <v>12</v>
      </c>
      <c r="E38" s="147"/>
      <c r="F38" s="148" t="s">
        <v>13</v>
      </c>
      <c r="G38" s="121"/>
      <c r="H38" s="120" t="s">
        <v>14</v>
      </c>
      <c r="M38"/>
    </row>
    <row r="39" spans="1:13" ht="22.5" customHeight="1" thickTop="1" x14ac:dyDescent="0.15">
      <c r="A39" s="12"/>
      <c r="C39" s="106" t="s">
        <v>24</v>
      </c>
      <c r="D39" s="107">
        <v>0.41666666666666669</v>
      </c>
      <c r="E39" s="135" t="str">
        <f>リーグ表!$B$82</f>
        <v>辰市FC</v>
      </c>
      <c r="F39" s="135" t="s">
        <v>38</v>
      </c>
      <c r="G39" s="135" t="str">
        <f>リーグ表!$B$84</f>
        <v>奈良セレソンJSC</v>
      </c>
      <c r="H39" s="109" t="str">
        <f>リーグ表!$B$86</f>
        <v>京都伏見JSC</v>
      </c>
      <c r="M39"/>
    </row>
    <row r="40" spans="1:13" ht="22.5" customHeight="1" x14ac:dyDescent="0.15">
      <c r="A40" s="12"/>
      <c r="C40" s="133" t="s">
        <v>28</v>
      </c>
      <c r="D40" s="134">
        <v>0.44444444444444442</v>
      </c>
      <c r="E40" s="112" t="str">
        <f>リーグ表!$B$86</f>
        <v>京都伏見JSC</v>
      </c>
      <c r="F40" s="112" t="s">
        <v>38</v>
      </c>
      <c r="G40" s="112" t="str">
        <f>リーグ表!$B$88</f>
        <v>明和・NFAｊｒ</v>
      </c>
      <c r="H40" s="114" t="str">
        <f>リーグ表!$B$84</f>
        <v>奈良セレソンJSC</v>
      </c>
      <c r="M40"/>
    </row>
    <row r="41" spans="1:13" ht="22.5" customHeight="1" x14ac:dyDescent="0.15">
      <c r="A41" s="12"/>
      <c r="C41" s="110" t="s">
        <v>29</v>
      </c>
      <c r="D41" s="111">
        <v>0.47222222222222227</v>
      </c>
      <c r="E41" s="3"/>
      <c r="F41" s="142"/>
      <c r="G41" s="142"/>
      <c r="H41" s="143"/>
      <c r="M41"/>
    </row>
    <row r="42" spans="1:13" ht="22.5" customHeight="1" x14ac:dyDescent="0.15">
      <c r="A42" s="12"/>
      <c r="C42" s="110" t="s">
        <v>25</v>
      </c>
      <c r="D42" s="134">
        <v>0.5</v>
      </c>
      <c r="E42" s="112" t="str">
        <f>リーグ表!$B$82</f>
        <v>辰市FC</v>
      </c>
      <c r="F42" s="112" t="s">
        <v>38</v>
      </c>
      <c r="G42" s="112" t="str">
        <f>リーグ表!$B$86</f>
        <v>京都伏見JSC</v>
      </c>
      <c r="H42" s="114" t="str">
        <f>リーグ表!$B$88</f>
        <v>明和・NFAｊｒ</v>
      </c>
      <c r="M42"/>
    </row>
    <row r="43" spans="1:13" ht="22.5" customHeight="1" x14ac:dyDescent="0.15">
      <c r="A43" s="12"/>
      <c r="C43" s="110" t="s">
        <v>30</v>
      </c>
      <c r="D43" s="111">
        <v>0.52777777777777779</v>
      </c>
      <c r="E43" s="112" t="str">
        <f>リーグ表!$B$84</f>
        <v>奈良セレソンJSC</v>
      </c>
      <c r="F43" s="112" t="s">
        <v>38</v>
      </c>
      <c r="G43" s="112" t="str">
        <f>リーグ表!$B$88</f>
        <v>明和・NFAｊｒ</v>
      </c>
      <c r="H43" s="114" t="str">
        <f>リーグ表!$B$82</f>
        <v>辰市FC</v>
      </c>
      <c r="M43"/>
    </row>
    <row r="44" spans="1:13" ht="22.5" customHeight="1" x14ac:dyDescent="0.15">
      <c r="A44" s="12"/>
      <c r="C44" s="110" t="s">
        <v>26</v>
      </c>
      <c r="D44" s="134">
        <v>0.55555555555555558</v>
      </c>
      <c r="E44" s="3"/>
      <c r="F44" s="140"/>
      <c r="G44" s="140"/>
      <c r="H44" s="143"/>
      <c r="M44"/>
    </row>
    <row r="45" spans="1:13" ht="22.5" customHeight="1" x14ac:dyDescent="0.15">
      <c r="A45" s="12"/>
      <c r="C45" s="110" t="s">
        <v>31</v>
      </c>
      <c r="D45" s="111">
        <v>0.58333333333333337</v>
      </c>
      <c r="E45" s="112" t="str">
        <f>リーグ表!$B$82</f>
        <v>辰市FC</v>
      </c>
      <c r="F45" s="112" t="s">
        <v>38</v>
      </c>
      <c r="G45" s="112" t="str">
        <f>リーグ表!$B$88</f>
        <v>明和・NFAｊｒ</v>
      </c>
      <c r="H45" s="114" t="str">
        <f>リーグ表!$B$84</f>
        <v>奈良セレソンJSC</v>
      </c>
      <c r="M45"/>
    </row>
    <row r="46" spans="1:13" ht="22.5" customHeight="1" thickBot="1" x14ac:dyDescent="0.2">
      <c r="A46" s="12"/>
      <c r="C46" s="144" t="s">
        <v>27</v>
      </c>
      <c r="D46" s="137">
        <v>0.61111111111111105</v>
      </c>
      <c r="E46" s="138" t="str">
        <f>リーグ表!$B$84</f>
        <v>奈良セレソンJSC</v>
      </c>
      <c r="F46" s="138" t="s">
        <v>38</v>
      </c>
      <c r="G46" s="138" t="str">
        <f>リーグ表!$B$86</f>
        <v>京都伏見JSC</v>
      </c>
      <c r="H46" s="145" t="str">
        <f>リーグ表!$B$82</f>
        <v>辰市FC</v>
      </c>
      <c r="M46"/>
    </row>
    <row r="47" spans="1:13" ht="22.5" customHeight="1" thickTop="1" x14ac:dyDescent="0.15">
      <c r="A47" s="12"/>
      <c r="H47"/>
      <c r="M47"/>
    </row>
    <row r="48" spans="1:13" ht="22.5" customHeight="1" x14ac:dyDescent="0.15">
      <c r="A48" s="12"/>
      <c r="H48"/>
      <c r="M48"/>
    </row>
    <row r="49" spans="1:13" ht="22.5" customHeight="1" x14ac:dyDescent="0.15">
      <c r="A49" s="12"/>
      <c r="H49"/>
      <c r="M49"/>
    </row>
    <row r="50" spans="1:13" ht="22.5" customHeight="1" x14ac:dyDescent="0.15">
      <c r="A50" s="12"/>
      <c r="H50"/>
      <c r="M50"/>
    </row>
    <row r="51" spans="1:13" ht="22.5" customHeight="1" x14ac:dyDescent="0.15">
      <c r="A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22.5" customHeight="1" x14ac:dyDescent="0.1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22.5" customHeight="1" x14ac:dyDescent="0.1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22.5" customHeight="1" x14ac:dyDescent="0.1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22.5" customHeight="1" x14ac:dyDescent="0.1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22.5" customHeight="1" x14ac:dyDescent="0.1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22.5" customHeight="1" x14ac:dyDescent="0.1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12" customFormat="1" ht="22.5" customHeight="1" x14ac:dyDescent="0.15"/>
    <row r="59" spans="1:13" s="12" customFormat="1" ht="22.5" customHeight="1" x14ac:dyDescent="0.15"/>
    <row r="60" spans="1:13" s="12" customFormat="1" ht="22.5" customHeight="1" x14ac:dyDescent="0.15"/>
    <row r="61" spans="1:13" s="12" customFormat="1" ht="22.5" customHeight="1" x14ac:dyDescent="0.15"/>
    <row r="62" spans="1:13" s="12" customFormat="1" ht="22.5" customHeight="1" x14ac:dyDescent="0.15"/>
    <row r="63" spans="1:13" s="12" customFormat="1" ht="22.5" customHeight="1" x14ac:dyDescent="0.15"/>
    <row r="64" spans="1:13" s="12" customFormat="1" ht="22.5" customHeight="1" x14ac:dyDescent="0.15"/>
    <row r="65" s="12" customFormat="1" ht="22.5" customHeight="1" x14ac:dyDescent="0.15"/>
    <row r="66" s="12" customFormat="1" ht="22.5" customHeight="1" x14ac:dyDescent="0.15"/>
    <row r="67" s="12" customFormat="1" ht="22.5" customHeight="1" x14ac:dyDescent="0.15"/>
    <row r="68" s="12" customFormat="1" ht="22.5" customHeight="1" x14ac:dyDescent="0.15"/>
    <row r="69" s="12" customFormat="1" ht="22.5" customHeight="1" x14ac:dyDescent="0.15"/>
    <row r="70" s="12" customFormat="1" ht="22.5" customHeight="1" x14ac:dyDescent="0.15"/>
    <row r="71" s="12" customFormat="1" ht="22.5" customHeight="1" x14ac:dyDescent="0.15"/>
    <row r="72" s="12" customFormat="1" ht="22.5" customHeight="1" x14ac:dyDescent="0.15"/>
    <row r="73" s="12" customFormat="1" ht="22.5" customHeight="1" x14ac:dyDescent="0.15"/>
    <row r="74" s="12" customFormat="1" ht="22.5" customHeight="1" x14ac:dyDescent="0.15"/>
    <row r="75" s="12" customFormat="1" ht="22.5" customHeight="1" x14ac:dyDescent="0.15"/>
    <row r="76" s="12" customFormat="1" ht="22.5" customHeight="1" x14ac:dyDescent="0.15"/>
    <row r="77" s="12" customFormat="1" ht="22.5" customHeight="1" x14ac:dyDescent="0.15"/>
    <row r="78" s="12" customFormat="1" ht="22.5" customHeight="1" x14ac:dyDescent="0.15"/>
    <row r="79" s="12" customFormat="1" ht="22.5" customHeight="1" x14ac:dyDescent="0.15"/>
    <row r="80" s="12" customFormat="1" ht="22.5" customHeight="1" x14ac:dyDescent="0.15"/>
    <row r="81" s="12" customFormat="1" ht="22.5" customHeight="1" x14ac:dyDescent="0.15"/>
    <row r="82" s="12" customFormat="1" ht="22.5" customHeight="1" x14ac:dyDescent="0.15"/>
    <row r="83" s="12" customFormat="1" ht="22.5" customHeight="1" x14ac:dyDescent="0.15"/>
    <row r="84" s="12" customFormat="1" ht="22.5" customHeight="1" x14ac:dyDescent="0.15"/>
    <row r="85" s="12" customFormat="1" ht="22.5" customHeight="1" x14ac:dyDescent="0.15"/>
    <row r="86" s="12" customFormat="1" ht="22.5" customHeight="1" x14ac:dyDescent="0.15"/>
    <row r="87" s="12" customFormat="1" ht="22.5" customHeight="1" x14ac:dyDescent="0.15"/>
    <row r="88" s="12" customFormat="1" ht="22.5" customHeight="1" x14ac:dyDescent="0.15"/>
    <row r="89" s="12" customFormat="1" ht="22.5" customHeight="1" x14ac:dyDescent="0.15"/>
    <row r="90" s="12" customFormat="1" ht="22.5" customHeight="1" x14ac:dyDescent="0.15"/>
    <row r="91" s="12" customFormat="1" ht="22.5" customHeight="1" x14ac:dyDescent="0.15"/>
    <row r="92" s="12" customFormat="1" ht="22.5" customHeight="1" x14ac:dyDescent="0.15"/>
    <row r="93" s="12" customFormat="1" ht="22.5" customHeight="1" x14ac:dyDescent="0.15"/>
    <row r="94" s="12" customFormat="1" ht="22.5" customHeight="1" x14ac:dyDescent="0.15"/>
    <row r="95" s="12" customFormat="1" ht="22.5" customHeight="1" x14ac:dyDescent="0.15"/>
    <row r="96" s="12" customFormat="1" ht="22.5" customHeight="1" x14ac:dyDescent="0.15"/>
    <row r="97" spans="1:13" s="12" customFormat="1" ht="22.5" customHeight="1" x14ac:dyDescent="0.15"/>
    <row r="98" spans="1:13" s="12" customFormat="1" ht="22.5" customHeight="1" x14ac:dyDescent="0.15"/>
    <row r="99" spans="1:13" s="12" customFormat="1" ht="22.5" customHeight="1" x14ac:dyDescent="0.15"/>
    <row r="100" spans="1:13" s="12" customFormat="1" ht="22.5" customHeight="1" x14ac:dyDescent="0.15"/>
    <row r="101" spans="1:13" s="12" customFormat="1" ht="22.5" customHeight="1" x14ac:dyDescent="0.15"/>
    <row r="102" spans="1:13" s="12" customFormat="1" ht="22.5" customHeight="1" x14ac:dyDescent="0.15"/>
    <row r="103" spans="1:13" s="12" customFormat="1" ht="22.5" customHeight="1" x14ac:dyDescent="0.15"/>
    <row r="104" spans="1:13" s="12" customFormat="1" ht="22.5" customHeight="1" x14ac:dyDescent="0.15"/>
    <row r="105" spans="1:13" s="12" customFormat="1" ht="22.5" customHeight="1" x14ac:dyDescent="0.15"/>
    <row r="106" spans="1:13" s="12" customFormat="1" ht="9.9499999999999993" customHeight="1" x14ac:dyDescent="0.15">
      <c r="D106"/>
      <c r="E106"/>
      <c r="F106"/>
      <c r="G106"/>
      <c r="H106" s="1"/>
      <c r="I106"/>
      <c r="J106"/>
      <c r="K106"/>
      <c r="L106"/>
      <c r="M106" s="1"/>
    </row>
    <row r="107" spans="1:13" s="12" customFormat="1" ht="9.9499999999999993" customHeight="1" x14ac:dyDescent="0.15">
      <c r="C107"/>
      <c r="D107"/>
      <c r="E107"/>
      <c r="F107"/>
      <c r="G107"/>
      <c r="H107" s="1"/>
      <c r="I107"/>
      <c r="J107"/>
      <c r="K107"/>
      <c r="L107"/>
      <c r="M107" s="1"/>
    </row>
    <row r="108" spans="1:13" s="12" customFormat="1" ht="9.9499999999999993" customHeight="1" x14ac:dyDescent="0.15">
      <c r="C108"/>
      <c r="D108"/>
      <c r="E108"/>
      <c r="F108"/>
      <c r="G108"/>
      <c r="H108" s="1"/>
      <c r="I108"/>
      <c r="J108"/>
      <c r="K108"/>
      <c r="L108"/>
      <c r="M108" s="1"/>
    </row>
    <row r="109" spans="1:13" s="12" customFormat="1" ht="9.9499999999999993" customHeight="1" x14ac:dyDescent="0.15">
      <c r="C109"/>
      <c r="D109"/>
      <c r="E109"/>
      <c r="F109"/>
      <c r="G109"/>
      <c r="H109" s="1"/>
      <c r="I109"/>
      <c r="J109"/>
      <c r="K109"/>
      <c r="L109"/>
      <c r="M109" s="1"/>
    </row>
    <row r="110" spans="1:13" s="12" customFormat="1" ht="9.9499999999999993" customHeight="1" x14ac:dyDescent="0.15">
      <c r="A110"/>
      <c r="C110"/>
      <c r="D110"/>
      <c r="E110"/>
      <c r="F110"/>
      <c r="G110"/>
      <c r="H110" s="1"/>
      <c r="I110"/>
      <c r="J110"/>
      <c r="K110"/>
      <c r="L110"/>
      <c r="M110" s="1"/>
    </row>
    <row r="111" spans="1:13" s="12" customFormat="1" ht="9.9499999999999993" customHeight="1" x14ac:dyDescent="0.15">
      <c r="A111"/>
      <c r="C111"/>
      <c r="D111"/>
      <c r="E111"/>
      <c r="F111"/>
      <c r="G111"/>
      <c r="H111" s="1"/>
      <c r="I111"/>
      <c r="J111"/>
      <c r="K111"/>
      <c r="L111"/>
      <c r="M111" s="1"/>
    </row>
    <row r="112" spans="1:13" s="12" customFormat="1" ht="9.9499999999999993" customHeight="1" x14ac:dyDescent="0.15">
      <c r="A112"/>
      <c r="C112"/>
      <c r="D112"/>
      <c r="E112"/>
      <c r="F112"/>
      <c r="G112"/>
      <c r="H112" s="1"/>
      <c r="I112"/>
      <c r="J112"/>
      <c r="K112"/>
      <c r="L112"/>
      <c r="M112" s="1"/>
    </row>
    <row r="113" spans="1:13" s="12" customFormat="1" ht="12.75" customHeight="1" x14ac:dyDescent="0.15">
      <c r="A113"/>
      <c r="B113"/>
      <c r="C113"/>
      <c r="D113"/>
      <c r="E113"/>
      <c r="F113"/>
      <c r="G113"/>
      <c r="H113" s="1"/>
      <c r="I113"/>
      <c r="J113"/>
      <c r="K113"/>
      <c r="L113"/>
      <c r="M113" s="1"/>
    </row>
    <row r="114" spans="1:13" s="12" customFormat="1" ht="14.25" customHeight="1" x14ac:dyDescent="0.15">
      <c r="A114"/>
      <c r="B114"/>
      <c r="C114"/>
      <c r="D114"/>
      <c r="E114"/>
      <c r="F114"/>
      <c r="G114"/>
      <c r="H114" s="1"/>
      <c r="I114"/>
      <c r="J114"/>
      <c r="K114"/>
      <c r="L114"/>
      <c r="M114" s="1"/>
    </row>
    <row r="115" spans="1:13" s="12" customFormat="1" ht="9.9499999999999993" customHeight="1" x14ac:dyDescent="0.15">
      <c r="A115"/>
      <c r="B115"/>
      <c r="C115"/>
      <c r="D115"/>
      <c r="E115"/>
      <c r="F115"/>
      <c r="G115"/>
      <c r="H115" s="1"/>
      <c r="I115"/>
      <c r="J115"/>
      <c r="K115"/>
      <c r="L115"/>
      <c r="M115" s="1"/>
    </row>
    <row r="116" spans="1:13" s="12" customFormat="1" ht="9.9499999999999993" customHeight="1" x14ac:dyDescent="0.15">
      <c r="A116"/>
      <c r="B116"/>
      <c r="C116"/>
      <c r="D116"/>
      <c r="E116"/>
      <c r="F116"/>
      <c r="G116"/>
      <c r="H116" s="1"/>
      <c r="I116"/>
      <c r="J116"/>
      <c r="K116"/>
      <c r="L116"/>
      <c r="M116" s="1"/>
    </row>
    <row r="117" spans="1:13" s="12" customFormat="1" ht="9.9499999999999993" customHeight="1" x14ac:dyDescent="0.15">
      <c r="A117"/>
      <c r="B117"/>
      <c r="C117"/>
      <c r="D117"/>
      <c r="E117"/>
      <c r="F117"/>
      <c r="G117"/>
      <c r="H117" s="1"/>
      <c r="I117"/>
      <c r="J117"/>
      <c r="K117"/>
      <c r="L117"/>
      <c r="M117" s="1"/>
    </row>
    <row r="118" spans="1:13" s="12" customFormat="1" ht="9.9499999999999993" customHeight="1" x14ac:dyDescent="0.15">
      <c r="A118"/>
      <c r="B118"/>
      <c r="C118"/>
      <c r="D118"/>
      <c r="E118"/>
      <c r="F118"/>
      <c r="G118"/>
      <c r="H118" s="1"/>
      <c r="I118"/>
      <c r="J118"/>
      <c r="K118"/>
      <c r="L118"/>
      <c r="M118" s="1"/>
    </row>
    <row r="119" spans="1:13" s="12" customFormat="1" ht="9.9499999999999993" customHeight="1" x14ac:dyDescent="0.15">
      <c r="A119"/>
      <c r="B119"/>
      <c r="C119"/>
      <c r="D119"/>
      <c r="E119"/>
      <c r="F119"/>
      <c r="G119"/>
      <c r="H119" s="1"/>
      <c r="I119"/>
      <c r="J119"/>
      <c r="K119"/>
      <c r="L119"/>
      <c r="M119" s="1"/>
    </row>
    <row r="120" spans="1:13" s="12" customFormat="1" ht="9.9499999999999993" customHeight="1" x14ac:dyDescent="0.15">
      <c r="A120"/>
      <c r="B120"/>
      <c r="C120"/>
      <c r="D120"/>
      <c r="E120"/>
      <c r="F120"/>
      <c r="G120"/>
      <c r="H120" s="1"/>
      <c r="I120"/>
      <c r="J120"/>
      <c r="K120"/>
      <c r="L120"/>
      <c r="M120" s="1"/>
    </row>
    <row r="121" spans="1:13" s="12" customFormat="1" ht="9.9499999999999993" customHeight="1" x14ac:dyDescent="0.15">
      <c r="A121"/>
      <c r="B121"/>
      <c r="C121"/>
      <c r="D121"/>
      <c r="E121"/>
      <c r="F121"/>
      <c r="G121"/>
      <c r="H121" s="1"/>
      <c r="I121"/>
      <c r="J121"/>
      <c r="K121"/>
      <c r="L121"/>
      <c r="M121" s="1"/>
    </row>
    <row r="122" spans="1:13" s="12" customFormat="1" ht="9.9499999999999993" customHeight="1" x14ac:dyDescent="0.15">
      <c r="A122"/>
      <c r="B122"/>
      <c r="C122"/>
      <c r="D122"/>
      <c r="E122"/>
      <c r="F122"/>
      <c r="G122"/>
      <c r="H122" s="1"/>
      <c r="I122"/>
      <c r="J122"/>
      <c r="K122"/>
      <c r="L122"/>
      <c r="M122" s="1"/>
    </row>
    <row r="123" spans="1:13" s="12" customFormat="1" ht="9.9499999999999993" customHeight="1" x14ac:dyDescent="0.15">
      <c r="A123"/>
      <c r="B123"/>
      <c r="C123"/>
      <c r="D123"/>
      <c r="E123"/>
      <c r="F123"/>
      <c r="G123"/>
      <c r="H123" s="1"/>
      <c r="I123"/>
      <c r="J123"/>
      <c r="K123"/>
      <c r="L123"/>
      <c r="M123" s="1"/>
    </row>
    <row r="124" spans="1:13" s="12" customFormat="1" ht="9.9499999999999993" customHeight="1" x14ac:dyDescent="0.15">
      <c r="A124"/>
      <c r="B124"/>
      <c r="C124"/>
      <c r="D124"/>
      <c r="E124"/>
      <c r="F124"/>
      <c r="G124"/>
      <c r="H124" s="1"/>
      <c r="I124"/>
      <c r="J124"/>
      <c r="K124"/>
      <c r="L124"/>
      <c r="M124" s="1"/>
    </row>
    <row r="125" spans="1:13" s="12" customFormat="1" ht="9.9499999999999993" customHeight="1" x14ac:dyDescent="0.15">
      <c r="A125"/>
      <c r="B125"/>
      <c r="C125"/>
      <c r="D125"/>
      <c r="E125"/>
      <c r="F125"/>
      <c r="G125"/>
      <c r="H125" s="1"/>
      <c r="I125"/>
      <c r="J125"/>
      <c r="K125"/>
      <c r="L125"/>
      <c r="M125" s="1"/>
    </row>
    <row r="126" spans="1:13" s="12" customFormat="1" ht="9.9499999999999993" customHeight="1" x14ac:dyDescent="0.15">
      <c r="A126"/>
      <c r="B126"/>
      <c r="C126"/>
      <c r="D126"/>
      <c r="E126"/>
      <c r="F126"/>
      <c r="G126"/>
      <c r="H126" s="1"/>
      <c r="I126"/>
      <c r="J126"/>
      <c r="K126"/>
      <c r="L126"/>
      <c r="M126" s="1"/>
    </row>
    <row r="127" spans="1:13" s="12" customFormat="1" ht="9.9499999999999993" customHeight="1" x14ac:dyDescent="0.15">
      <c r="A127"/>
      <c r="B127"/>
      <c r="C127"/>
      <c r="D127"/>
      <c r="E127"/>
      <c r="F127"/>
      <c r="G127"/>
      <c r="H127" s="1"/>
      <c r="I127"/>
      <c r="J127"/>
      <c r="K127"/>
      <c r="L127"/>
      <c r="M127" s="1"/>
    </row>
    <row r="128" spans="1:13" s="12" customFormat="1" ht="9.9499999999999993" customHeight="1" x14ac:dyDescent="0.15">
      <c r="A128"/>
      <c r="B128"/>
      <c r="C128"/>
      <c r="D128"/>
      <c r="E128"/>
      <c r="F128"/>
      <c r="G128"/>
      <c r="H128" s="1"/>
      <c r="I128"/>
      <c r="J128"/>
      <c r="K128"/>
      <c r="L128"/>
      <c r="M128" s="1"/>
    </row>
    <row r="129" ht="9.9499999999999993" customHeight="1" x14ac:dyDescent="0.15"/>
    <row r="130" ht="9.9499999999999993" customHeight="1" x14ac:dyDescent="0.15"/>
  </sheetData>
  <mergeCells count="8">
    <mergeCell ref="C37:H37"/>
    <mergeCell ref="B1:G1"/>
    <mergeCell ref="C3:H3"/>
    <mergeCell ref="I3:M3"/>
    <mergeCell ref="C14:H14"/>
    <mergeCell ref="I14:M14"/>
    <mergeCell ref="C26:H26"/>
    <mergeCell ref="I26:M26"/>
  </mergeCells>
  <phoneticPr fontId="2"/>
  <pageMargins left="0.49" right="0.32" top="0.62" bottom="0.48" header="0.51200000000000001" footer="0.34"/>
  <pageSetup paperSize="9" scale="82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L61"/>
  <sheetViews>
    <sheetView workbookViewId="0">
      <selection activeCell="T54" sqref="T54"/>
    </sheetView>
  </sheetViews>
  <sheetFormatPr defaultColWidth="2.125" defaultRowHeight="13.5" x14ac:dyDescent="0.15"/>
  <cols>
    <col min="1" max="1" width="2.125" customWidth="1"/>
  </cols>
  <sheetData>
    <row r="1" spans="2:62" s="14" customFormat="1" ht="18" customHeight="1" x14ac:dyDescent="0.2">
      <c r="B1" s="290" t="s">
        <v>101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78" t="s">
        <v>59</v>
      </c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2:62" s="14" customFormat="1" ht="15" customHeight="1" x14ac:dyDescent="0.15">
      <c r="D2" s="279" t="s">
        <v>60</v>
      </c>
      <c r="E2" s="279"/>
      <c r="F2" s="279"/>
      <c r="G2" s="279"/>
      <c r="H2" s="279"/>
      <c r="I2" s="279"/>
      <c r="J2" s="279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282" t="s">
        <v>50</v>
      </c>
      <c r="AK2" s="282"/>
      <c r="AL2" s="282"/>
      <c r="AM2" s="282"/>
      <c r="AN2" s="282"/>
      <c r="AO2" s="282"/>
      <c r="AP2" s="282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2:62" s="14" customFormat="1" ht="9.9499999999999993" customHeight="1" x14ac:dyDescent="0.15"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2:62" s="14" customFormat="1" ht="9.9499999999999993" customHeight="1" x14ac:dyDescent="0.15"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2:62" s="14" customFormat="1" ht="9.9499999999999993" customHeight="1" x14ac:dyDescent="0.15"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2:62" s="14" customFormat="1" ht="12.75" customHeight="1" thickBot="1" x14ac:dyDescent="0.2">
      <c r="H6" s="13"/>
      <c r="I6" s="20">
        <v>1</v>
      </c>
      <c r="J6" s="20" t="s">
        <v>164</v>
      </c>
      <c r="K6" s="20"/>
      <c r="L6" s="20"/>
      <c r="M6" s="20"/>
      <c r="N6" s="20"/>
      <c r="O6" s="20"/>
      <c r="P6" s="20"/>
      <c r="Q6" s="157"/>
      <c r="R6" s="158"/>
      <c r="S6" s="158"/>
      <c r="T6" s="158"/>
      <c r="U6" s="158"/>
      <c r="V6" s="158"/>
      <c r="W6" s="158" t="s">
        <v>165</v>
      </c>
      <c r="X6" s="158">
        <v>1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58">
        <v>3</v>
      </c>
      <c r="AP6" s="158"/>
      <c r="AQ6" s="158"/>
      <c r="AR6" s="158"/>
      <c r="AS6" s="158"/>
      <c r="AT6" s="158"/>
      <c r="AU6" s="158"/>
      <c r="AV6" s="162"/>
      <c r="AW6" s="20"/>
      <c r="AX6" s="20"/>
      <c r="AY6" s="20"/>
      <c r="AZ6" s="20"/>
      <c r="BA6" s="20"/>
      <c r="BB6" s="20"/>
      <c r="BC6" s="20"/>
      <c r="BD6" s="20">
        <v>0</v>
      </c>
      <c r="BE6" s="13"/>
      <c r="BF6" s="13"/>
    </row>
    <row r="7" spans="2:62" s="14" customFormat="1" ht="12" customHeight="1" x14ac:dyDescent="0.15">
      <c r="H7" s="155"/>
      <c r="I7" s="17"/>
      <c r="J7" s="17"/>
      <c r="K7" s="17"/>
      <c r="L7" s="17"/>
      <c r="M7" s="17"/>
      <c r="N7" s="17"/>
      <c r="O7" s="17"/>
      <c r="P7" s="17"/>
      <c r="Q7" s="13"/>
      <c r="R7" s="13"/>
      <c r="S7" s="13"/>
      <c r="T7" s="13"/>
      <c r="U7" s="13"/>
      <c r="V7" s="13"/>
      <c r="W7" s="13"/>
      <c r="X7" s="155"/>
      <c r="AE7" s="13"/>
      <c r="AF7" s="13"/>
      <c r="AG7" s="13"/>
      <c r="AH7" s="13"/>
      <c r="AN7" s="155"/>
      <c r="AO7" s="13"/>
      <c r="AP7" s="13"/>
      <c r="AQ7" s="13"/>
      <c r="AR7" s="13"/>
      <c r="AS7" s="13"/>
      <c r="AT7" s="13"/>
      <c r="AU7" s="13"/>
      <c r="AV7" s="13"/>
      <c r="AW7" s="17"/>
      <c r="AX7" s="17"/>
      <c r="AY7" s="17"/>
      <c r="AZ7" s="17"/>
      <c r="BA7" s="17"/>
      <c r="BB7" s="17"/>
      <c r="BC7" s="17"/>
      <c r="BD7" s="165"/>
    </row>
    <row r="8" spans="2:62" s="14" customFormat="1" ht="12.75" customHeight="1" x14ac:dyDescent="0.15">
      <c r="H8" s="155"/>
      <c r="I8" s="13"/>
      <c r="J8" s="13"/>
      <c r="K8" s="13"/>
      <c r="L8" s="13"/>
      <c r="M8" s="13"/>
      <c r="N8" s="13"/>
      <c r="O8" s="13"/>
      <c r="P8" s="281" t="s">
        <v>39</v>
      </c>
      <c r="Q8" s="281"/>
      <c r="R8" s="13"/>
      <c r="S8" s="13"/>
      <c r="T8" s="13"/>
      <c r="U8" s="13"/>
      <c r="V8" s="13"/>
      <c r="W8" s="13"/>
      <c r="X8" s="155"/>
      <c r="AE8" s="13"/>
      <c r="AF8" s="13"/>
      <c r="AG8" s="13"/>
      <c r="AH8" s="13"/>
      <c r="AN8" s="155"/>
      <c r="AO8" s="13"/>
      <c r="AP8" s="13"/>
      <c r="AQ8" s="13"/>
      <c r="AR8" s="13"/>
      <c r="AS8" s="13"/>
      <c r="AT8" s="13"/>
      <c r="AU8" s="13"/>
      <c r="AV8" s="281" t="s">
        <v>39</v>
      </c>
      <c r="AW8" s="281"/>
      <c r="AX8" s="13"/>
      <c r="AY8" s="13"/>
      <c r="AZ8" s="13"/>
      <c r="BA8" s="13"/>
      <c r="BB8" s="13"/>
      <c r="BC8" s="13"/>
      <c r="BD8" s="155"/>
    </row>
    <row r="9" spans="2:62" s="14" customFormat="1" ht="13.5" customHeight="1" x14ac:dyDescent="0.15">
      <c r="H9" s="163" t="s">
        <v>146</v>
      </c>
      <c r="I9" s="13" t="s">
        <v>150</v>
      </c>
      <c r="J9" s="13"/>
      <c r="K9" s="13"/>
      <c r="L9" s="13"/>
      <c r="M9" s="13"/>
      <c r="N9" s="13"/>
      <c r="O9" s="13"/>
      <c r="P9" s="280">
        <v>0.63888888888888895</v>
      </c>
      <c r="Q9" s="281"/>
      <c r="R9" s="13"/>
      <c r="S9" s="13"/>
      <c r="T9" s="13"/>
      <c r="U9" s="13"/>
      <c r="V9" s="13"/>
      <c r="W9" s="13"/>
      <c r="X9" s="155"/>
      <c r="AN9" s="155"/>
      <c r="AO9" s="13"/>
      <c r="AP9" s="13"/>
      <c r="AQ9" s="13"/>
      <c r="AR9" s="13"/>
      <c r="AS9" s="13"/>
      <c r="AT9" s="13"/>
      <c r="AU9" s="13"/>
      <c r="AV9" s="280">
        <f>P9</f>
        <v>0.63888888888888895</v>
      </c>
      <c r="AW9" s="281"/>
      <c r="AX9" s="13"/>
      <c r="AY9" s="13"/>
      <c r="AZ9" s="13"/>
      <c r="BA9" s="13"/>
      <c r="BB9" s="13"/>
      <c r="BC9" s="13"/>
      <c r="BD9" s="155"/>
    </row>
    <row r="10" spans="2:62" s="14" customFormat="1" ht="6.75" customHeight="1" x14ac:dyDescent="0.15">
      <c r="H10" s="15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55"/>
      <c r="AN10" s="155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55"/>
    </row>
    <row r="11" spans="2:62" s="14" customFormat="1" ht="9.9499999999999993" customHeight="1" thickBot="1" x14ac:dyDescent="0.2">
      <c r="F11" s="14">
        <v>2</v>
      </c>
      <c r="H11" s="156" t="s">
        <v>148</v>
      </c>
      <c r="I11" s="157" t="s">
        <v>149</v>
      </c>
      <c r="J11" s="158"/>
      <c r="K11" s="158">
        <v>2</v>
      </c>
      <c r="L11" s="158"/>
      <c r="M11" s="13"/>
      <c r="N11" s="13"/>
      <c r="O11" s="13"/>
      <c r="P11" s="13"/>
      <c r="Q11" s="13"/>
      <c r="R11" s="13"/>
      <c r="S11" s="13"/>
      <c r="T11" s="13"/>
      <c r="U11" s="158"/>
      <c r="V11" s="158">
        <v>6</v>
      </c>
      <c r="W11" s="158"/>
      <c r="X11" s="162"/>
      <c r="AA11" s="14">
        <v>0</v>
      </c>
      <c r="AL11" s="14">
        <v>0</v>
      </c>
      <c r="AN11" s="156"/>
      <c r="AO11" s="157"/>
      <c r="AP11" s="158"/>
      <c r="AQ11" s="158">
        <v>3</v>
      </c>
      <c r="AR11" s="158"/>
      <c r="AS11" s="13"/>
      <c r="AT11" s="13"/>
      <c r="AU11" s="13"/>
      <c r="AV11" s="13"/>
      <c r="AW11" s="13"/>
      <c r="AX11" s="13"/>
      <c r="AY11" s="13"/>
      <c r="AZ11" s="13"/>
      <c r="BA11" s="158"/>
      <c r="BB11" s="158">
        <v>3</v>
      </c>
      <c r="BC11" s="158"/>
      <c r="BD11" s="162"/>
      <c r="BG11" s="14">
        <v>0</v>
      </c>
    </row>
    <row r="12" spans="2:62" s="14" customFormat="1" ht="6.75" customHeight="1" x14ac:dyDescent="0.15">
      <c r="D12" s="155"/>
      <c r="E12" s="17"/>
      <c r="F12" s="17"/>
      <c r="G12" s="17"/>
      <c r="H12" s="17"/>
      <c r="I12" s="13"/>
      <c r="J12" s="13"/>
      <c r="K12" s="13"/>
      <c r="L12" s="13"/>
      <c r="M12" s="161"/>
      <c r="T12" s="155"/>
      <c r="U12" s="13"/>
      <c r="V12" s="13"/>
      <c r="W12" s="13"/>
      <c r="X12" s="13"/>
      <c r="Y12" s="17"/>
      <c r="Z12" s="17"/>
      <c r="AA12" s="17"/>
      <c r="AB12" s="165"/>
      <c r="AJ12" s="155"/>
      <c r="AK12" s="17"/>
      <c r="AL12" s="17"/>
      <c r="AM12" s="17"/>
      <c r="AN12" s="17"/>
      <c r="AO12" s="13"/>
      <c r="AP12" s="13"/>
      <c r="AQ12" s="13"/>
      <c r="AR12" s="13"/>
      <c r="AS12" s="161"/>
      <c r="AZ12" s="155"/>
      <c r="BA12" s="13"/>
      <c r="BB12" s="13"/>
      <c r="BC12" s="13"/>
      <c r="BD12" s="13"/>
      <c r="BE12" s="17"/>
      <c r="BF12" s="17"/>
      <c r="BG12" s="17"/>
      <c r="BH12" s="17"/>
      <c r="BI12" s="161"/>
    </row>
    <row r="13" spans="2:62" s="14" customFormat="1" ht="12" customHeight="1" x14ac:dyDescent="0.15">
      <c r="D13" s="155"/>
      <c r="E13" s="13"/>
      <c r="F13" s="13"/>
      <c r="G13" s="13"/>
      <c r="H13" s="278" t="s">
        <v>30</v>
      </c>
      <c r="I13" s="278"/>
      <c r="J13" s="13"/>
      <c r="K13" s="13"/>
      <c r="L13" s="155"/>
      <c r="T13" s="163" t="s">
        <v>146</v>
      </c>
      <c r="U13" s="13" t="s">
        <v>147</v>
      </c>
      <c r="V13" s="13"/>
      <c r="W13" s="13"/>
      <c r="X13" s="281" t="s">
        <v>31</v>
      </c>
      <c r="Y13" s="281"/>
      <c r="Z13" s="13"/>
      <c r="AA13" s="13"/>
      <c r="AB13" s="155"/>
      <c r="AJ13" s="155"/>
      <c r="AK13" s="13"/>
      <c r="AL13" s="13"/>
      <c r="AM13" s="13"/>
      <c r="AN13" s="278" t="s">
        <v>30</v>
      </c>
      <c r="AO13" s="278"/>
      <c r="AP13" s="13"/>
      <c r="AQ13" s="13"/>
      <c r="AR13" s="155"/>
      <c r="AZ13" s="155"/>
      <c r="BA13" s="13"/>
      <c r="BB13" s="13"/>
      <c r="BC13" s="13"/>
      <c r="BD13" s="281" t="s">
        <v>31</v>
      </c>
      <c r="BE13" s="281"/>
      <c r="BF13" s="13"/>
      <c r="BG13" s="13"/>
      <c r="BH13" s="155"/>
    </row>
    <row r="14" spans="2:62" s="14" customFormat="1" ht="12.75" customHeight="1" thickBot="1" x14ac:dyDescent="0.2">
      <c r="C14" s="14">
        <v>0</v>
      </c>
      <c r="D14" s="156"/>
      <c r="E14" s="157"/>
      <c r="F14" s="158">
        <v>3</v>
      </c>
      <c r="G14" s="13"/>
      <c r="H14" s="280">
        <v>0.52777777777777779</v>
      </c>
      <c r="I14" s="281"/>
      <c r="J14" s="13"/>
      <c r="K14" s="158">
        <v>3</v>
      </c>
      <c r="L14" s="162"/>
      <c r="N14" s="14">
        <v>0</v>
      </c>
      <c r="R14" s="13"/>
      <c r="S14" s="158">
        <v>2</v>
      </c>
      <c r="T14" s="162" t="s">
        <v>145</v>
      </c>
      <c r="U14" s="13" t="s">
        <v>144</v>
      </c>
      <c r="V14" s="13">
        <v>2</v>
      </c>
      <c r="W14" s="13"/>
      <c r="X14" s="280">
        <v>0.58333333333333337</v>
      </c>
      <c r="Y14" s="281"/>
      <c r="Z14" s="13"/>
      <c r="AA14" s="13">
        <v>0</v>
      </c>
      <c r="AB14" s="156"/>
      <c r="AC14" s="157"/>
      <c r="AD14" s="158">
        <v>2</v>
      </c>
      <c r="AI14" s="158">
        <v>1</v>
      </c>
      <c r="AJ14" s="162"/>
      <c r="AK14" s="13"/>
      <c r="AL14" s="13">
        <v>0</v>
      </c>
      <c r="AM14" s="13"/>
      <c r="AN14" s="280">
        <f>H14</f>
        <v>0.52777777777777779</v>
      </c>
      <c r="AO14" s="281"/>
      <c r="AP14" s="13"/>
      <c r="AQ14" s="158">
        <v>4</v>
      </c>
      <c r="AR14" s="162"/>
      <c r="AT14" s="14">
        <v>0</v>
      </c>
      <c r="AX14" s="13"/>
      <c r="AY14" s="158">
        <v>2</v>
      </c>
      <c r="AZ14" s="162"/>
      <c r="BA14" s="13"/>
      <c r="BB14" s="13">
        <v>0</v>
      </c>
      <c r="BC14" s="13"/>
      <c r="BD14" s="280">
        <f>X14</f>
        <v>0.58333333333333337</v>
      </c>
      <c r="BE14" s="281"/>
      <c r="BF14" s="13"/>
      <c r="BG14" s="13">
        <v>4</v>
      </c>
      <c r="BH14" s="156"/>
      <c r="BI14" s="157"/>
      <c r="BJ14" s="158">
        <v>5</v>
      </c>
    </row>
    <row r="15" spans="2:62" s="14" customFormat="1" ht="4.5" customHeight="1" x14ac:dyDescent="0.15">
      <c r="C15" s="15"/>
      <c r="D15" s="17"/>
      <c r="E15" s="13"/>
      <c r="F15" s="159"/>
      <c r="J15" s="155"/>
      <c r="K15" s="13"/>
      <c r="L15" s="13"/>
      <c r="M15" s="17"/>
      <c r="N15" s="16"/>
      <c r="R15" s="155"/>
      <c r="S15" s="13"/>
      <c r="T15" s="13"/>
      <c r="U15" s="17"/>
      <c r="V15" s="16"/>
      <c r="AA15" s="15"/>
      <c r="AB15" s="17"/>
      <c r="AC15" s="13"/>
      <c r="AD15" s="159"/>
      <c r="AH15" s="155"/>
      <c r="AI15" s="13"/>
      <c r="AJ15" s="13"/>
      <c r="AK15" s="17"/>
      <c r="AL15" s="16"/>
      <c r="AP15" s="155"/>
      <c r="AQ15" s="13"/>
      <c r="AR15" s="13"/>
      <c r="AS15" s="17"/>
      <c r="AT15" s="16"/>
      <c r="AX15" s="155"/>
      <c r="AY15" s="13"/>
      <c r="AZ15" s="13"/>
      <c r="BA15" s="17"/>
      <c r="BB15" s="16"/>
      <c r="BG15" s="15"/>
      <c r="BH15" s="17"/>
      <c r="BI15" s="13"/>
      <c r="BJ15" s="159"/>
    </row>
    <row r="16" spans="2:62" s="14" customFormat="1" ht="12.75" customHeight="1" x14ac:dyDescent="0.15">
      <c r="C16" s="18"/>
      <c r="D16" s="281" t="s">
        <v>24</v>
      </c>
      <c r="E16" s="281"/>
      <c r="F16" s="155"/>
      <c r="J16" s="155"/>
      <c r="K16" s="13"/>
      <c r="L16" s="281" t="s">
        <v>28</v>
      </c>
      <c r="M16" s="281"/>
      <c r="N16" s="19"/>
      <c r="R16" s="155"/>
      <c r="S16" s="13"/>
      <c r="T16" s="281" t="s">
        <v>29</v>
      </c>
      <c r="U16" s="281"/>
      <c r="V16" s="19"/>
      <c r="AA16" s="18"/>
      <c r="AB16" s="281" t="s">
        <v>25</v>
      </c>
      <c r="AC16" s="281"/>
      <c r="AD16" s="155"/>
      <c r="AH16" s="155"/>
      <c r="AI16" s="13"/>
      <c r="AJ16" s="281" t="s">
        <v>24</v>
      </c>
      <c r="AK16" s="281"/>
      <c r="AL16" s="19"/>
      <c r="AP16" s="155"/>
      <c r="AQ16" s="13"/>
      <c r="AR16" s="281" t="s">
        <v>28</v>
      </c>
      <c r="AS16" s="281"/>
      <c r="AT16" s="19"/>
      <c r="AX16" s="155"/>
      <c r="AY16" s="13"/>
      <c r="AZ16" s="281" t="s">
        <v>29</v>
      </c>
      <c r="BA16" s="281"/>
      <c r="BB16" s="19"/>
      <c r="BG16" s="18"/>
      <c r="BH16" s="281" t="s">
        <v>25</v>
      </c>
      <c r="BI16" s="281"/>
      <c r="BJ16" s="155"/>
    </row>
    <row r="17" spans="2:63" s="14" customFormat="1" ht="12.75" customHeight="1" thickBot="1" x14ac:dyDescent="0.2">
      <c r="C17" s="18"/>
      <c r="D17" s="280">
        <v>0.41666666666666669</v>
      </c>
      <c r="E17" s="281"/>
      <c r="F17" s="160"/>
      <c r="J17" s="160"/>
      <c r="K17" s="13"/>
      <c r="L17" s="280">
        <v>0.44444444444444442</v>
      </c>
      <c r="M17" s="281"/>
      <c r="N17" s="19"/>
      <c r="R17" s="160"/>
      <c r="S17" s="13"/>
      <c r="T17" s="280">
        <v>0.47222222222222227</v>
      </c>
      <c r="U17" s="281"/>
      <c r="V17" s="19"/>
      <c r="AA17" s="18"/>
      <c r="AB17" s="280">
        <v>0.5</v>
      </c>
      <c r="AC17" s="281"/>
      <c r="AD17" s="160"/>
      <c r="AH17" s="160"/>
      <c r="AI17" s="13"/>
      <c r="AJ17" s="280">
        <f>D17</f>
        <v>0.41666666666666669</v>
      </c>
      <c r="AK17" s="281"/>
      <c r="AL17" s="19"/>
      <c r="AP17" s="160"/>
      <c r="AQ17" s="13"/>
      <c r="AR17" s="280">
        <f>L17</f>
        <v>0.44444444444444442</v>
      </c>
      <c r="AS17" s="281"/>
      <c r="AT17" s="19"/>
      <c r="AX17" s="160"/>
      <c r="AY17" s="13"/>
      <c r="AZ17" s="280">
        <f>T17</f>
        <v>0.47222222222222227</v>
      </c>
      <c r="BA17" s="281"/>
      <c r="BB17" s="19"/>
      <c r="BG17" s="18"/>
      <c r="BH17" s="280">
        <f>AB17</f>
        <v>0.5</v>
      </c>
      <c r="BI17" s="281"/>
      <c r="BJ17" s="160"/>
    </row>
    <row r="18" spans="2:63" s="14" customFormat="1" ht="9.9499999999999993" customHeight="1" x14ac:dyDescent="0.15">
      <c r="B18" s="284" t="str">
        <f>IF(リーグ表!C95=0,"Ａ組１位",リーグ表!C95)</f>
        <v>和泉市FC</v>
      </c>
      <c r="C18" s="285"/>
      <c r="D18" s="95"/>
      <c r="E18" s="95"/>
      <c r="F18" s="284" t="str">
        <f>IF(リーグ表!C96=0,"Ｂ組１位",リーグ表!C96)</f>
        <v>リトルFC</v>
      </c>
      <c r="G18" s="285"/>
      <c r="H18" s="96"/>
      <c r="I18" s="96"/>
      <c r="J18" s="284" t="str">
        <f>IF(リーグ表!C97=0,"Ｃ組１位",リーグ表!C97)</f>
        <v>京都城陽SC</v>
      </c>
      <c r="K18" s="285"/>
      <c r="L18" s="95"/>
      <c r="M18" s="95"/>
      <c r="N18" s="284" t="str">
        <f>IF(リーグ表!C98=0,"Ｄ組１位",リーグ表!C98)</f>
        <v>奈良伏見FC</v>
      </c>
      <c r="O18" s="285"/>
      <c r="P18" s="96"/>
      <c r="Q18" s="96"/>
      <c r="R18" s="284" t="str">
        <f>IF(リーグ表!C99=0,"Ｅ組１位",リーグ表!C99)</f>
        <v>加茂FC</v>
      </c>
      <c r="S18" s="285"/>
      <c r="T18" s="95"/>
      <c r="U18" s="95"/>
      <c r="V18" s="284" t="str">
        <f>IF(リーグ表!C100=0,"Ｆ組１位",リーグ表!C100)</f>
        <v>太子橋FC</v>
      </c>
      <c r="W18" s="285"/>
      <c r="X18" s="96"/>
      <c r="Y18" s="96"/>
      <c r="Z18" s="284" t="str">
        <f>IF(リーグ表!C101=0,"G組１位",リーグ表!C101)</f>
        <v>エボルシオン徳島</v>
      </c>
      <c r="AA18" s="285"/>
      <c r="AB18" s="95"/>
      <c r="AC18" s="95"/>
      <c r="AD18" s="284" t="str">
        <f>IF(リーグ表!C102=0,"H組１位",リーグ表!C102)</f>
        <v>明和・NFAjr</v>
      </c>
      <c r="AE18" s="285"/>
      <c r="AF18" s="96"/>
      <c r="AG18" s="96"/>
      <c r="AH18" s="284" t="str">
        <f>IF(リーグ表!H95=0,"Ａ組２位",リーグ表!H95)</f>
        <v>山田荘SC</v>
      </c>
      <c r="AI18" s="285"/>
      <c r="AJ18" s="95"/>
      <c r="AK18" s="95"/>
      <c r="AL18" s="284" t="str">
        <f>IF(リーグ表!H96=0,"Ｂ組２位",リーグ表!H96)</f>
        <v>FCユナイテッド奈良</v>
      </c>
      <c r="AM18" s="285"/>
      <c r="AN18" s="96"/>
      <c r="AO18" s="96"/>
      <c r="AP18" s="284" t="str">
        <f>IF(リーグ表!H97=0,"Ｃ組２位",リーグ表!H97)</f>
        <v>箕面豊北JSC</v>
      </c>
      <c r="AQ18" s="285"/>
      <c r="AR18" s="95"/>
      <c r="AS18" s="95"/>
      <c r="AT18" s="284" t="str">
        <f>IF(リーグ表!H98=0,"Ｄ組２位",リーグ表!H98)</f>
        <v>六条FC</v>
      </c>
      <c r="AU18" s="285"/>
      <c r="AV18" s="96"/>
      <c r="AW18" s="96"/>
      <c r="AX18" s="284" t="str">
        <f>IF(リーグ表!H99=0,"Ｅ組２位",リーグ表!H99)</f>
        <v>生野FC</v>
      </c>
      <c r="AY18" s="285"/>
      <c r="AZ18" s="95"/>
      <c r="BA18" s="95"/>
      <c r="BB18" s="284" t="str">
        <f>IF(リーグ表!H100=0,"Ｆ組２位",リーグ表!H100)</f>
        <v>朱雀SC</v>
      </c>
      <c r="BC18" s="285"/>
      <c r="BD18" s="96"/>
      <c r="BE18" s="96"/>
      <c r="BF18" s="284" t="str">
        <f>IF(リーグ表!H101=0,"Ｇ組２位",リーグ表!H101)</f>
        <v>ハヤマ</v>
      </c>
      <c r="BG18" s="285"/>
      <c r="BH18" s="95"/>
      <c r="BI18" s="95"/>
      <c r="BJ18" s="284" t="str">
        <f>IF(リーグ表!H102=0,"Ｈ組２位",リーグ表!H102)</f>
        <v>奈良セレソンJSC</v>
      </c>
      <c r="BK18" s="285"/>
    </row>
    <row r="19" spans="2:63" s="22" customFormat="1" ht="15" customHeight="1" x14ac:dyDescent="0.15">
      <c r="B19" s="286"/>
      <c r="C19" s="287"/>
      <c r="D19" s="97"/>
      <c r="E19" s="97"/>
      <c r="F19" s="286"/>
      <c r="G19" s="287"/>
      <c r="H19" s="97"/>
      <c r="I19" s="97"/>
      <c r="J19" s="286"/>
      <c r="K19" s="287"/>
      <c r="L19" s="97"/>
      <c r="M19" s="97"/>
      <c r="N19" s="286"/>
      <c r="O19" s="287"/>
      <c r="P19" s="97"/>
      <c r="Q19" s="97"/>
      <c r="R19" s="286"/>
      <c r="S19" s="287"/>
      <c r="T19" s="97"/>
      <c r="U19" s="97"/>
      <c r="V19" s="286"/>
      <c r="W19" s="287"/>
      <c r="X19" s="97"/>
      <c r="Y19" s="97"/>
      <c r="Z19" s="286"/>
      <c r="AA19" s="287"/>
      <c r="AB19" s="97"/>
      <c r="AC19" s="97"/>
      <c r="AD19" s="286"/>
      <c r="AE19" s="287"/>
      <c r="AF19" s="97"/>
      <c r="AG19" s="97"/>
      <c r="AH19" s="286"/>
      <c r="AI19" s="287"/>
      <c r="AJ19" s="97"/>
      <c r="AK19" s="97"/>
      <c r="AL19" s="286"/>
      <c r="AM19" s="287"/>
      <c r="AN19" s="97"/>
      <c r="AO19" s="97"/>
      <c r="AP19" s="286"/>
      <c r="AQ19" s="287"/>
      <c r="AR19" s="97"/>
      <c r="AS19" s="97"/>
      <c r="AT19" s="286"/>
      <c r="AU19" s="287"/>
      <c r="AV19" s="97"/>
      <c r="AW19" s="97"/>
      <c r="AX19" s="286"/>
      <c r="AY19" s="287"/>
      <c r="AZ19" s="97"/>
      <c r="BA19" s="97"/>
      <c r="BB19" s="286"/>
      <c r="BC19" s="287"/>
      <c r="BD19" s="97"/>
      <c r="BE19" s="97"/>
      <c r="BF19" s="286"/>
      <c r="BG19" s="287"/>
      <c r="BH19" s="97"/>
      <c r="BI19" s="97"/>
      <c r="BJ19" s="286"/>
      <c r="BK19" s="287"/>
    </row>
    <row r="20" spans="2:63" s="22" customFormat="1" ht="15" customHeight="1" x14ac:dyDescent="0.15">
      <c r="B20" s="286"/>
      <c r="C20" s="287"/>
      <c r="D20" s="97"/>
      <c r="E20" s="97"/>
      <c r="F20" s="286"/>
      <c r="G20" s="287"/>
      <c r="H20" s="97"/>
      <c r="I20" s="97"/>
      <c r="J20" s="286"/>
      <c r="K20" s="287"/>
      <c r="L20" s="97"/>
      <c r="M20" s="97"/>
      <c r="N20" s="286"/>
      <c r="O20" s="287"/>
      <c r="P20" s="97"/>
      <c r="Q20" s="97"/>
      <c r="R20" s="286"/>
      <c r="S20" s="287"/>
      <c r="T20" s="97"/>
      <c r="U20" s="97"/>
      <c r="V20" s="286"/>
      <c r="W20" s="287"/>
      <c r="X20" s="97"/>
      <c r="Y20" s="97"/>
      <c r="Z20" s="286"/>
      <c r="AA20" s="287"/>
      <c r="AB20" s="97"/>
      <c r="AC20" s="97"/>
      <c r="AD20" s="286"/>
      <c r="AE20" s="287"/>
      <c r="AF20" s="97"/>
      <c r="AG20" s="97"/>
      <c r="AH20" s="286"/>
      <c r="AI20" s="287"/>
      <c r="AJ20" s="97"/>
      <c r="AK20" s="97"/>
      <c r="AL20" s="286"/>
      <c r="AM20" s="287"/>
      <c r="AN20" s="97"/>
      <c r="AO20" s="97"/>
      <c r="AP20" s="286"/>
      <c r="AQ20" s="287"/>
      <c r="AR20" s="97"/>
      <c r="AS20" s="97"/>
      <c r="AT20" s="286"/>
      <c r="AU20" s="287"/>
      <c r="AV20" s="97"/>
      <c r="AW20" s="97"/>
      <c r="AX20" s="286"/>
      <c r="AY20" s="287"/>
      <c r="AZ20" s="97"/>
      <c r="BA20" s="97"/>
      <c r="BB20" s="286"/>
      <c r="BC20" s="287"/>
      <c r="BD20" s="97"/>
      <c r="BE20" s="97"/>
      <c r="BF20" s="286"/>
      <c r="BG20" s="287"/>
      <c r="BH20" s="97"/>
      <c r="BI20" s="97"/>
      <c r="BJ20" s="286"/>
      <c r="BK20" s="287"/>
    </row>
    <row r="21" spans="2:63" s="22" customFormat="1" ht="12.75" customHeight="1" x14ac:dyDescent="0.15">
      <c r="B21" s="286"/>
      <c r="C21" s="287"/>
      <c r="D21" s="97"/>
      <c r="E21" s="97"/>
      <c r="F21" s="286"/>
      <c r="G21" s="287"/>
      <c r="H21" s="97"/>
      <c r="I21" s="97"/>
      <c r="J21" s="286"/>
      <c r="K21" s="287"/>
      <c r="L21" s="97"/>
      <c r="M21" s="97"/>
      <c r="N21" s="286"/>
      <c r="O21" s="287"/>
      <c r="P21" s="97"/>
      <c r="Q21" s="97"/>
      <c r="R21" s="286"/>
      <c r="S21" s="287"/>
      <c r="T21" s="97"/>
      <c r="U21" s="97"/>
      <c r="V21" s="286"/>
      <c r="W21" s="287"/>
      <c r="X21" s="97"/>
      <c r="Y21" s="97"/>
      <c r="Z21" s="286"/>
      <c r="AA21" s="287"/>
      <c r="AB21" s="97"/>
      <c r="AC21" s="97"/>
      <c r="AD21" s="286"/>
      <c r="AE21" s="287"/>
      <c r="AF21" s="97"/>
      <c r="AG21" s="97"/>
      <c r="AH21" s="286"/>
      <c r="AI21" s="287"/>
      <c r="AJ21" s="97"/>
      <c r="AK21" s="97"/>
      <c r="AL21" s="286"/>
      <c r="AM21" s="287"/>
      <c r="AN21" s="97"/>
      <c r="AO21" s="97"/>
      <c r="AP21" s="286"/>
      <c r="AQ21" s="287"/>
      <c r="AR21" s="97"/>
      <c r="AS21" s="97"/>
      <c r="AT21" s="286"/>
      <c r="AU21" s="287"/>
      <c r="AV21" s="97"/>
      <c r="AW21" s="97"/>
      <c r="AX21" s="286"/>
      <c r="AY21" s="287"/>
      <c r="AZ21" s="97"/>
      <c r="BA21" s="97"/>
      <c r="BB21" s="286"/>
      <c r="BC21" s="287"/>
      <c r="BD21" s="97"/>
      <c r="BE21" s="97"/>
      <c r="BF21" s="286"/>
      <c r="BG21" s="287"/>
      <c r="BH21" s="97"/>
      <c r="BI21" s="97"/>
      <c r="BJ21" s="286"/>
      <c r="BK21" s="287"/>
    </row>
    <row r="22" spans="2:63" s="22" customFormat="1" ht="9.9499999999999993" customHeight="1" thickBot="1" x14ac:dyDescent="0.2">
      <c r="B22" s="288"/>
      <c r="C22" s="289"/>
      <c r="D22" s="97"/>
      <c r="E22" s="98"/>
      <c r="F22" s="288"/>
      <c r="G22" s="289"/>
      <c r="H22" s="97"/>
      <c r="I22" s="97"/>
      <c r="J22" s="288"/>
      <c r="K22" s="289"/>
      <c r="L22" s="98"/>
      <c r="M22" s="97"/>
      <c r="N22" s="288"/>
      <c r="O22" s="289"/>
      <c r="P22" s="97"/>
      <c r="Q22" s="97"/>
      <c r="R22" s="288"/>
      <c r="S22" s="289"/>
      <c r="T22" s="97"/>
      <c r="U22" s="98"/>
      <c r="V22" s="288"/>
      <c r="W22" s="289"/>
      <c r="X22" s="98"/>
      <c r="Y22" s="98"/>
      <c r="Z22" s="288"/>
      <c r="AA22" s="289"/>
      <c r="AB22" s="98"/>
      <c r="AC22" s="97"/>
      <c r="AD22" s="288"/>
      <c r="AE22" s="289"/>
      <c r="AF22" s="97"/>
      <c r="AG22" s="97"/>
      <c r="AH22" s="288"/>
      <c r="AI22" s="289"/>
      <c r="AJ22" s="97"/>
      <c r="AK22" s="98"/>
      <c r="AL22" s="288"/>
      <c r="AM22" s="289"/>
      <c r="AN22" s="98"/>
      <c r="AO22" s="98"/>
      <c r="AP22" s="288"/>
      <c r="AQ22" s="289"/>
      <c r="AR22" s="98"/>
      <c r="AS22" s="97"/>
      <c r="AT22" s="288"/>
      <c r="AU22" s="289"/>
      <c r="AV22" s="97"/>
      <c r="AW22" s="97"/>
      <c r="AX22" s="288"/>
      <c r="AY22" s="289"/>
      <c r="AZ22" s="97"/>
      <c r="BA22" s="98"/>
      <c r="BB22" s="288"/>
      <c r="BC22" s="289"/>
      <c r="BD22" s="98"/>
      <c r="BE22" s="98"/>
      <c r="BF22" s="288"/>
      <c r="BG22" s="289"/>
      <c r="BH22" s="98"/>
      <c r="BI22" s="97"/>
      <c r="BJ22" s="288"/>
      <c r="BK22" s="289"/>
    </row>
    <row r="23" spans="2:63" s="14" customFormat="1" ht="9.9499999999999993" customHeight="1" x14ac:dyDescent="0.15">
      <c r="D23" s="155"/>
      <c r="E23" s="13"/>
      <c r="F23" s="13"/>
      <c r="G23" s="13"/>
      <c r="H23" s="13"/>
      <c r="I23" s="13"/>
      <c r="J23" s="13"/>
      <c r="K23" s="13"/>
      <c r="L23" s="19"/>
      <c r="U23" s="18"/>
      <c r="V23" s="13"/>
      <c r="W23" s="13"/>
      <c r="X23" s="13"/>
      <c r="Y23" s="13"/>
      <c r="Z23" s="13"/>
      <c r="AA23" s="13"/>
      <c r="AB23" s="19"/>
      <c r="AJ23" s="155"/>
      <c r="AK23" s="13"/>
      <c r="AL23" s="13"/>
      <c r="AM23" s="13"/>
      <c r="AN23" s="13"/>
      <c r="AO23" s="13"/>
      <c r="AP23" s="13"/>
      <c r="AQ23" s="13"/>
      <c r="AR23" s="19"/>
      <c r="BA23" s="18"/>
      <c r="BB23" s="13"/>
      <c r="BC23" s="13"/>
      <c r="BD23" s="13"/>
      <c r="BE23" s="13"/>
      <c r="BF23" s="13"/>
      <c r="BG23" s="13"/>
      <c r="BH23" s="155"/>
    </row>
    <row r="24" spans="2:63" s="14" customFormat="1" ht="13.5" customHeight="1" x14ac:dyDescent="0.15">
      <c r="D24" s="155"/>
      <c r="E24" s="13"/>
      <c r="F24" s="13"/>
      <c r="G24" s="13"/>
      <c r="H24" s="280">
        <v>0.55555555555555558</v>
      </c>
      <c r="I24" s="281"/>
      <c r="J24" s="13"/>
      <c r="K24" s="13"/>
      <c r="L24" s="19"/>
      <c r="U24" s="18"/>
      <c r="V24" s="13"/>
      <c r="W24" s="13"/>
      <c r="X24" s="280">
        <v>0.61111111111111105</v>
      </c>
      <c r="Y24" s="281"/>
      <c r="Z24" s="13"/>
      <c r="AA24" s="13"/>
      <c r="AB24" s="19"/>
      <c r="AJ24" s="155"/>
      <c r="AK24" s="13"/>
      <c r="AL24" s="13"/>
      <c r="AM24" s="13"/>
      <c r="AN24" s="280">
        <f>H24</f>
        <v>0.55555555555555558</v>
      </c>
      <c r="AO24" s="281"/>
      <c r="AP24" s="13"/>
      <c r="AQ24" s="13"/>
      <c r="AR24" s="19"/>
      <c r="BA24" s="18"/>
      <c r="BB24" s="13"/>
      <c r="BC24" s="13"/>
      <c r="BD24" s="280">
        <f>X24</f>
        <v>0.61111111111111105</v>
      </c>
      <c r="BE24" s="281"/>
      <c r="BF24" s="13"/>
      <c r="BG24" s="13"/>
      <c r="BH24" s="155"/>
    </row>
    <row r="25" spans="2:63" s="14" customFormat="1" ht="12" customHeight="1" thickBot="1" x14ac:dyDescent="0.2">
      <c r="D25" s="155">
        <v>1</v>
      </c>
      <c r="E25" s="13"/>
      <c r="F25" s="13"/>
      <c r="G25" s="13"/>
      <c r="H25" s="281" t="s">
        <v>26</v>
      </c>
      <c r="I25" s="283"/>
      <c r="J25" s="13"/>
      <c r="K25" s="13"/>
      <c r="L25" s="19"/>
      <c r="M25" s="14">
        <v>0</v>
      </c>
      <c r="U25" s="18"/>
      <c r="V25" s="13"/>
      <c r="W25" s="13"/>
      <c r="X25" s="283" t="s">
        <v>27</v>
      </c>
      <c r="Y25" s="283"/>
      <c r="Z25" s="13"/>
      <c r="AA25" s="13"/>
      <c r="AB25" s="19"/>
      <c r="AJ25" s="155">
        <v>4</v>
      </c>
      <c r="AK25" s="13"/>
      <c r="AL25" s="13"/>
      <c r="AM25" s="13"/>
      <c r="AN25" s="281" t="s">
        <v>26</v>
      </c>
      <c r="AO25" s="283"/>
      <c r="AP25" s="13"/>
      <c r="AQ25" s="13"/>
      <c r="AR25" s="19"/>
      <c r="AS25" s="14">
        <v>1</v>
      </c>
      <c r="AZ25" s="14">
        <v>2</v>
      </c>
      <c r="BA25" s="18"/>
      <c r="BB25" s="13"/>
      <c r="BC25" s="13"/>
      <c r="BD25" s="283" t="s">
        <v>27</v>
      </c>
      <c r="BE25" s="281"/>
      <c r="BF25" s="13"/>
      <c r="BG25" s="13"/>
      <c r="BH25" s="155"/>
      <c r="BI25" s="14">
        <v>5</v>
      </c>
    </row>
    <row r="26" spans="2:63" s="14" customFormat="1" ht="9.9499999999999993" customHeight="1" x14ac:dyDescent="0.15">
      <c r="D26" s="13"/>
      <c r="E26" s="164"/>
      <c r="F26" s="164"/>
      <c r="G26" s="164"/>
      <c r="H26" s="159"/>
      <c r="I26" s="17"/>
      <c r="J26" s="17"/>
      <c r="K26" s="17"/>
      <c r="L26" s="17"/>
      <c r="M26" s="13"/>
      <c r="N26" s="13"/>
      <c r="O26" s="13"/>
      <c r="P26" s="13"/>
      <c r="Q26" s="13"/>
      <c r="R26" s="13"/>
      <c r="S26" s="13"/>
      <c r="T26" s="13"/>
      <c r="U26" s="17"/>
      <c r="V26" s="17"/>
      <c r="W26" s="17"/>
      <c r="X26" s="165"/>
      <c r="Y26" s="17"/>
      <c r="Z26" s="17"/>
      <c r="AA26" s="17"/>
      <c r="AB26" s="17"/>
      <c r="AC26" s="13"/>
      <c r="AJ26" s="13"/>
      <c r="AK26" s="164"/>
      <c r="AL26" s="164"/>
      <c r="AM26" s="164"/>
      <c r="AN26" s="159"/>
      <c r="AO26" s="17"/>
      <c r="AP26" s="17"/>
      <c r="AQ26" s="17"/>
      <c r="AR26" s="17"/>
      <c r="AS26" s="13"/>
      <c r="AT26" s="13"/>
      <c r="AU26" s="13"/>
      <c r="AV26" s="13"/>
      <c r="AW26" s="13"/>
      <c r="AX26" s="13"/>
      <c r="AY26" s="13"/>
      <c r="AZ26" s="13"/>
      <c r="BA26" s="17"/>
      <c r="BB26" s="17"/>
      <c r="BC26" s="17"/>
      <c r="BD26" s="165"/>
      <c r="BE26" s="164"/>
      <c r="BF26" s="164"/>
      <c r="BG26" s="164"/>
      <c r="BH26" s="164"/>
      <c r="BI26" s="13"/>
    </row>
    <row r="27" spans="2:63" s="14" customFormat="1" ht="9.9499999999999993" customHeight="1" x14ac:dyDescent="0.15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3" s="14" customFormat="1" ht="5.25" customHeight="1" x14ac:dyDescent="0.15"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2:63" s="14" customFormat="1" ht="18.75" hidden="1" customHeight="1" x14ac:dyDescent="0.15"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2:63" s="14" customFormat="1" ht="9.9499999999999993" customHeight="1" x14ac:dyDescent="0.15"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2:63" s="14" customFormat="1" ht="9.9499999999999993" customHeight="1" x14ac:dyDescent="0.15"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2:63" s="14" customFormat="1" ht="14.25" customHeight="1" x14ac:dyDescent="0.15">
      <c r="D32" s="279" t="s">
        <v>66</v>
      </c>
      <c r="E32" s="279"/>
      <c r="F32" s="279"/>
      <c r="G32" s="279"/>
      <c r="H32" s="279"/>
      <c r="I32" s="279"/>
      <c r="J32" s="279"/>
      <c r="AJ32" s="279" t="s">
        <v>70</v>
      </c>
      <c r="AK32" s="279"/>
      <c r="AL32" s="279"/>
      <c r="AM32" s="279"/>
      <c r="AN32" s="279"/>
      <c r="AO32" s="279"/>
      <c r="AP32" s="279"/>
    </row>
    <row r="33" spans="2:64" s="14" customFormat="1" ht="9.9499999999999993" customHeight="1" x14ac:dyDescent="0.15">
      <c r="AV33" s="20"/>
      <c r="AW33" s="20"/>
    </row>
    <row r="34" spans="2:64" s="14" customFormat="1" ht="9.9499999999999993" customHeight="1" thickBot="1" x14ac:dyDescent="0.2">
      <c r="I34" s="158">
        <v>6</v>
      </c>
      <c r="J34" s="158"/>
      <c r="K34" s="158"/>
      <c r="L34" s="158"/>
      <c r="M34" s="158"/>
      <c r="N34" s="158"/>
      <c r="O34" s="158"/>
      <c r="P34" s="209"/>
      <c r="Q34" s="208"/>
      <c r="R34" s="13"/>
      <c r="S34" s="13"/>
      <c r="T34" s="13"/>
      <c r="U34" s="20"/>
      <c r="V34" s="13"/>
      <c r="W34" s="13"/>
      <c r="X34" s="13">
        <v>0</v>
      </c>
      <c r="Y34" s="13"/>
      <c r="Z34" s="13"/>
      <c r="AA34" s="13"/>
      <c r="AB34" s="13"/>
      <c r="AC34" s="13"/>
      <c r="AD34" s="13"/>
      <c r="AE34" s="13"/>
      <c r="AW34" s="18"/>
      <c r="AX34" s="13"/>
      <c r="AY34" s="13"/>
      <c r="AZ34" s="13"/>
      <c r="BA34" s="20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2:64" s="14" customFormat="1" ht="4.5" customHeight="1" x14ac:dyDescent="0.15">
      <c r="H35" s="155"/>
      <c r="I35" s="13"/>
      <c r="J35" s="13"/>
      <c r="K35" s="13"/>
      <c r="L35" s="13"/>
      <c r="M35" s="13"/>
      <c r="N35" s="13"/>
      <c r="O35" s="13"/>
      <c r="P35" s="13"/>
      <c r="Q35" s="17"/>
      <c r="R35" s="17"/>
      <c r="S35" s="17"/>
      <c r="T35" s="17"/>
      <c r="U35" s="17"/>
      <c r="V35" s="17"/>
      <c r="W35" s="17"/>
      <c r="X35" s="17"/>
      <c r="Y35" s="161"/>
      <c r="AO35" s="15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6"/>
    </row>
    <row r="36" spans="2:64" s="14" customFormat="1" ht="12.75" customHeight="1" x14ac:dyDescent="0.15">
      <c r="H36" s="155"/>
      <c r="I36" s="13"/>
      <c r="J36" s="13"/>
      <c r="K36" s="13"/>
      <c r="L36" s="13"/>
      <c r="M36" s="13"/>
      <c r="N36" s="13"/>
      <c r="O36" s="13"/>
      <c r="P36" s="281" t="s">
        <v>39</v>
      </c>
      <c r="Q36" s="281"/>
      <c r="R36" s="13"/>
      <c r="S36" s="13"/>
      <c r="T36" s="13"/>
      <c r="U36" s="13"/>
      <c r="V36" s="13"/>
      <c r="W36" s="13"/>
      <c r="X36" s="155"/>
      <c r="AO36" s="18"/>
      <c r="AP36" s="13"/>
      <c r="AQ36" s="13"/>
      <c r="AR36" s="13"/>
      <c r="AS36" s="13"/>
      <c r="AT36" s="13"/>
      <c r="AU36" s="13"/>
      <c r="AV36" s="281" t="s">
        <v>39</v>
      </c>
      <c r="AW36" s="281"/>
      <c r="AX36" s="13"/>
      <c r="AY36" s="13"/>
      <c r="AZ36" s="13"/>
      <c r="BA36" s="13"/>
      <c r="BB36" s="13"/>
      <c r="BC36" s="13"/>
      <c r="BD36" s="19"/>
    </row>
    <row r="37" spans="2:64" s="14" customFormat="1" ht="10.5" customHeight="1" x14ac:dyDescent="0.15">
      <c r="H37" s="155"/>
      <c r="I37" s="13"/>
      <c r="J37" s="13"/>
      <c r="K37" s="13"/>
      <c r="L37" s="13"/>
      <c r="M37" s="13"/>
      <c r="N37" s="13"/>
      <c r="O37" s="13"/>
      <c r="P37" s="280">
        <f>P9</f>
        <v>0.63888888888888895</v>
      </c>
      <c r="Q37" s="281"/>
      <c r="R37" s="13"/>
      <c r="S37" s="13"/>
      <c r="T37" s="13"/>
      <c r="U37" s="13"/>
      <c r="V37" s="13"/>
      <c r="W37" s="13"/>
      <c r="X37" s="155"/>
      <c r="AO37" s="18"/>
      <c r="AP37" s="13"/>
      <c r="AQ37" s="13"/>
      <c r="AR37" s="13"/>
      <c r="AS37" s="13"/>
      <c r="AT37" s="13"/>
      <c r="AU37" s="13"/>
      <c r="AV37" s="280">
        <f>P37</f>
        <v>0.63888888888888895</v>
      </c>
      <c r="AW37" s="281"/>
      <c r="AX37" s="13"/>
      <c r="AY37" s="13"/>
      <c r="AZ37" s="13"/>
      <c r="BA37" s="13"/>
      <c r="BB37" s="13"/>
      <c r="BC37" s="13"/>
      <c r="BD37" s="19"/>
    </row>
    <row r="38" spans="2:64" s="14" customFormat="1" ht="2.25" customHeight="1" x14ac:dyDescent="0.15">
      <c r="H38" s="15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55"/>
      <c r="AO38" s="18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9"/>
    </row>
    <row r="39" spans="2:64" s="14" customFormat="1" ht="9.9499999999999993" customHeight="1" thickBot="1" x14ac:dyDescent="0.2">
      <c r="E39" s="158"/>
      <c r="F39" s="158">
        <v>2</v>
      </c>
      <c r="G39" s="158"/>
      <c r="H39" s="162"/>
      <c r="I39" s="13"/>
      <c r="J39" s="13"/>
      <c r="K39" s="20">
        <v>0</v>
      </c>
      <c r="L39" s="20"/>
      <c r="M39" s="13"/>
      <c r="N39" s="13"/>
      <c r="O39" s="13"/>
      <c r="P39" s="13"/>
      <c r="Q39" s="13"/>
      <c r="R39" s="13"/>
      <c r="S39" s="13"/>
      <c r="T39" s="13"/>
      <c r="U39" s="158"/>
      <c r="V39" s="158">
        <v>1</v>
      </c>
      <c r="W39" s="158" t="s">
        <v>166</v>
      </c>
      <c r="X39" s="162"/>
      <c r="Z39" s="14" t="s">
        <v>167</v>
      </c>
      <c r="AA39" s="14">
        <v>1</v>
      </c>
      <c r="AO39" s="18"/>
      <c r="AP39" s="13"/>
      <c r="AQ39" s="20"/>
      <c r="AR39" s="20"/>
      <c r="AS39" s="13"/>
      <c r="AT39" s="13"/>
      <c r="AU39" s="13"/>
      <c r="AV39" s="13"/>
      <c r="AW39" s="13"/>
      <c r="AX39" s="13"/>
      <c r="AY39" s="13"/>
      <c r="AZ39" s="13"/>
      <c r="BA39" s="20"/>
      <c r="BB39" s="20"/>
      <c r="BC39" s="13"/>
      <c r="BD39" s="19"/>
    </row>
    <row r="40" spans="2:64" s="14" customFormat="1" ht="12" customHeight="1" x14ac:dyDescent="0.15">
      <c r="D40" s="155"/>
      <c r="E40" s="13"/>
      <c r="F40" s="13"/>
      <c r="G40" s="13"/>
      <c r="H40" s="13"/>
      <c r="I40" s="17"/>
      <c r="J40" s="17"/>
      <c r="K40" s="13"/>
      <c r="L40" s="165"/>
      <c r="T40" s="155"/>
      <c r="U40" s="13"/>
      <c r="V40" s="13"/>
      <c r="W40" s="13"/>
      <c r="X40" s="13"/>
      <c r="Y40" s="17"/>
      <c r="Z40" s="17"/>
      <c r="AA40" s="17"/>
      <c r="AB40" s="165"/>
      <c r="AK40" s="15"/>
      <c r="AL40" s="17"/>
      <c r="AM40" s="17"/>
      <c r="AN40" s="17"/>
      <c r="AO40" s="17"/>
      <c r="AP40" s="17"/>
      <c r="AQ40" s="13"/>
      <c r="AR40" s="19"/>
      <c r="BA40" s="18"/>
      <c r="BB40" s="13"/>
      <c r="BC40" s="17"/>
      <c r="BD40" s="17"/>
      <c r="BE40" s="17"/>
      <c r="BF40" s="17"/>
      <c r="BG40" s="17"/>
      <c r="BH40" s="16"/>
    </row>
    <row r="41" spans="2:64" s="14" customFormat="1" ht="12.75" customHeight="1" x14ac:dyDescent="0.15">
      <c r="D41" s="163" t="s">
        <v>154</v>
      </c>
      <c r="E41" s="13" t="s">
        <v>153</v>
      </c>
      <c r="F41" s="13"/>
      <c r="G41" s="13"/>
      <c r="H41" s="278" t="s">
        <v>30</v>
      </c>
      <c r="I41" s="278"/>
      <c r="J41" s="13"/>
      <c r="K41" s="13"/>
      <c r="L41" s="155"/>
      <c r="T41" s="155"/>
      <c r="U41" s="13"/>
      <c r="V41" s="13"/>
      <c r="W41" s="13"/>
      <c r="X41" s="281" t="s">
        <v>31</v>
      </c>
      <c r="Y41" s="281"/>
      <c r="Z41" s="13"/>
      <c r="AA41" s="13"/>
      <c r="AB41" s="155"/>
      <c r="AK41" s="18"/>
      <c r="AL41" s="13"/>
      <c r="AM41" s="13"/>
      <c r="AN41" s="278" t="s">
        <v>30</v>
      </c>
      <c r="AO41" s="278"/>
      <c r="AP41" s="13"/>
      <c r="AQ41" s="13"/>
      <c r="AR41" s="19"/>
      <c r="BA41" s="18"/>
      <c r="BB41" s="13"/>
      <c r="BC41" s="13"/>
      <c r="BD41" s="281" t="s">
        <v>31</v>
      </c>
      <c r="BE41" s="281"/>
      <c r="BF41" s="13"/>
      <c r="BG41" s="13"/>
      <c r="BH41" s="19"/>
    </row>
    <row r="42" spans="2:64" s="14" customFormat="1" ht="10.5" customHeight="1" thickBot="1" x14ac:dyDescent="0.2">
      <c r="C42" s="14">
        <v>0</v>
      </c>
      <c r="D42" s="156" t="s">
        <v>152</v>
      </c>
      <c r="E42" s="157" t="s">
        <v>151</v>
      </c>
      <c r="F42" s="158">
        <v>0</v>
      </c>
      <c r="G42" s="13"/>
      <c r="H42" s="280">
        <f>H14</f>
        <v>0.52777777777777779</v>
      </c>
      <c r="I42" s="281"/>
      <c r="J42" s="13"/>
      <c r="K42" s="13">
        <v>1</v>
      </c>
      <c r="L42" s="156"/>
      <c r="M42" s="157"/>
      <c r="N42" s="158">
        <v>3</v>
      </c>
      <c r="R42" s="13"/>
      <c r="S42" s="158">
        <v>1</v>
      </c>
      <c r="T42" s="162"/>
      <c r="U42" s="13"/>
      <c r="V42" s="13">
        <v>0</v>
      </c>
      <c r="W42" s="13"/>
      <c r="X42" s="280">
        <f>X14</f>
        <v>0.58333333333333337</v>
      </c>
      <c r="Y42" s="281"/>
      <c r="Z42" s="13"/>
      <c r="AA42" s="158">
        <v>1</v>
      </c>
      <c r="AB42" s="162"/>
      <c r="AD42" s="14">
        <v>0</v>
      </c>
      <c r="AK42" s="18"/>
      <c r="AL42" s="13"/>
      <c r="AM42" s="13"/>
      <c r="AN42" s="280">
        <f>H42</f>
        <v>0.52777777777777779</v>
      </c>
      <c r="AO42" s="281"/>
      <c r="AP42" s="13"/>
      <c r="AQ42" s="13"/>
      <c r="AR42" s="19"/>
      <c r="AX42" s="13"/>
      <c r="BA42" s="18"/>
      <c r="BB42" s="13"/>
      <c r="BC42" s="13"/>
      <c r="BD42" s="280">
        <f>X42</f>
        <v>0.58333333333333337</v>
      </c>
      <c r="BE42" s="281"/>
      <c r="BF42" s="13"/>
      <c r="BG42" s="13"/>
      <c r="BH42" s="19"/>
    </row>
    <row r="43" spans="2:64" s="14" customFormat="1" ht="6.75" customHeight="1" x14ac:dyDescent="0.15">
      <c r="C43" s="15"/>
      <c r="D43" s="17"/>
      <c r="E43" s="13"/>
      <c r="F43" s="159"/>
      <c r="K43" s="15"/>
      <c r="L43" s="17"/>
      <c r="M43" s="13"/>
      <c r="N43" s="159"/>
      <c r="R43" s="155"/>
      <c r="S43" s="13"/>
      <c r="T43" s="13"/>
      <c r="U43" s="17"/>
      <c r="V43" s="16"/>
      <c r="Z43" s="155"/>
      <c r="AA43" s="13"/>
      <c r="AB43" s="13"/>
      <c r="AC43" s="17"/>
      <c r="AD43" s="16"/>
      <c r="AI43" s="15"/>
      <c r="AJ43" s="17"/>
      <c r="AK43" s="17"/>
      <c r="AL43" s="16"/>
      <c r="AQ43" s="15"/>
      <c r="AR43" s="17"/>
      <c r="AS43" s="17"/>
      <c r="AT43" s="16"/>
      <c r="AY43" s="15"/>
      <c r="AZ43" s="17"/>
      <c r="BA43" s="17"/>
      <c r="BB43" s="16"/>
      <c r="BG43" s="15"/>
      <c r="BH43" s="17"/>
      <c r="BI43" s="17"/>
      <c r="BJ43" s="16"/>
    </row>
    <row r="44" spans="2:64" s="14" customFormat="1" ht="12.75" customHeight="1" x14ac:dyDescent="0.15">
      <c r="C44" s="18"/>
      <c r="D44" s="281" t="s">
        <v>24</v>
      </c>
      <c r="E44" s="281"/>
      <c r="F44" s="155"/>
      <c r="K44" s="18"/>
      <c r="L44" s="281" t="s">
        <v>28</v>
      </c>
      <c r="M44" s="281"/>
      <c r="N44" s="155"/>
      <c r="R44" s="155"/>
      <c r="S44" s="13"/>
      <c r="T44" s="281" t="s">
        <v>29</v>
      </c>
      <c r="U44" s="281"/>
      <c r="V44" s="19"/>
      <c r="Z44" s="155"/>
      <c r="AA44" s="13"/>
      <c r="AB44" s="281" t="s">
        <v>25</v>
      </c>
      <c r="AC44" s="281"/>
      <c r="AD44" s="19"/>
      <c r="AI44" s="18"/>
      <c r="AJ44" s="281" t="s">
        <v>24</v>
      </c>
      <c r="AK44" s="281"/>
      <c r="AL44" s="19"/>
      <c r="AQ44" s="18"/>
      <c r="AR44" s="281" t="s">
        <v>28</v>
      </c>
      <c r="AS44" s="281"/>
      <c r="AT44" s="19"/>
      <c r="AY44" s="18"/>
      <c r="AZ44" s="281" t="s">
        <v>29</v>
      </c>
      <c r="BA44" s="281"/>
      <c r="BB44" s="19"/>
      <c r="BG44" s="18"/>
      <c r="BH44" s="281" t="s">
        <v>25</v>
      </c>
      <c r="BI44" s="281"/>
      <c r="BJ44" s="19"/>
    </row>
    <row r="45" spans="2:64" s="14" customFormat="1" ht="12" customHeight="1" thickBot="1" x14ac:dyDescent="0.2">
      <c r="C45" s="18"/>
      <c r="D45" s="280">
        <f>D17</f>
        <v>0.41666666666666669</v>
      </c>
      <c r="E45" s="281"/>
      <c r="F45" s="160"/>
      <c r="K45" s="18"/>
      <c r="L45" s="280">
        <f>L17</f>
        <v>0.44444444444444442</v>
      </c>
      <c r="M45" s="281"/>
      <c r="N45" s="160"/>
      <c r="R45" s="160"/>
      <c r="S45" s="13"/>
      <c r="T45" s="280">
        <f>T17</f>
        <v>0.47222222222222227</v>
      </c>
      <c r="U45" s="281"/>
      <c r="V45" s="19"/>
      <c r="Z45" s="160"/>
      <c r="AA45" s="13"/>
      <c r="AB45" s="280">
        <f>AB17</f>
        <v>0.5</v>
      </c>
      <c r="AC45" s="281"/>
      <c r="AD45" s="19"/>
      <c r="AI45" s="18"/>
      <c r="AJ45" s="280">
        <f>D45</f>
        <v>0.41666666666666669</v>
      </c>
      <c r="AK45" s="281"/>
      <c r="AL45" s="19"/>
      <c r="AQ45" s="18"/>
      <c r="AR45" s="280">
        <f>L45</f>
        <v>0.44444444444444442</v>
      </c>
      <c r="AS45" s="281"/>
      <c r="AT45" s="19"/>
      <c r="AY45" s="18"/>
      <c r="AZ45" s="280">
        <f>T45</f>
        <v>0.47222222222222227</v>
      </c>
      <c r="BA45" s="281"/>
      <c r="BB45" s="19"/>
      <c r="BG45" s="18"/>
      <c r="BH45" s="280">
        <f>AB45</f>
        <v>0.5</v>
      </c>
      <c r="BI45" s="281"/>
      <c r="BJ45" s="19"/>
    </row>
    <row r="46" spans="2:64" s="14" customFormat="1" ht="8.25" customHeight="1" x14ac:dyDescent="0.15">
      <c r="B46" s="284" t="str">
        <f>IF(リーグ表!$M95=0,"Ａ組３位",リーグ表!$M95)</f>
        <v>奈良市選抜U-11</v>
      </c>
      <c r="C46" s="285"/>
      <c r="D46" s="95"/>
      <c r="E46" s="95"/>
      <c r="F46" s="284" t="str">
        <f>IF(リーグ表!$M96=0,"Ｂ組３位",リーグ表!$M96)</f>
        <v>志津FC</v>
      </c>
      <c r="G46" s="285"/>
      <c r="H46" s="96"/>
      <c r="I46" s="96"/>
      <c r="J46" s="284" t="str">
        <f>IF(リーグ表!$M97=0,"Ｃ組３位",リーグ表!$M97)</f>
        <v>富雄FC</v>
      </c>
      <c r="K46" s="285"/>
      <c r="L46" s="95"/>
      <c r="M46" s="95"/>
      <c r="N46" s="284" t="str">
        <f>IF(リーグ表!$M98=0,"Ｄ組３位",リーグ表!$M98)</f>
        <v>矢倉FC</v>
      </c>
      <c r="O46" s="285"/>
      <c r="P46" s="96"/>
      <c r="Q46" s="96"/>
      <c r="R46" s="284" t="str">
        <f>IF(リーグ表!$M99=0,"Ｅ組３位",リーグ表!$M99)</f>
        <v>大原SSS</v>
      </c>
      <c r="S46" s="285"/>
      <c r="T46" s="95"/>
      <c r="U46" s="95"/>
      <c r="V46" s="284" t="str">
        <f>IF(リーグ表!$M100=0,"Ｆ組３位",リーグ表!$M100)</f>
        <v>水戸JFC</v>
      </c>
      <c r="W46" s="285"/>
      <c r="X46" s="96"/>
      <c r="Y46" s="96"/>
      <c r="Z46" s="284" t="str">
        <f>IF(リーグ表!$M101=0,"Ｇ組３位",リーグ表!$M101)</f>
        <v>帯解都南東市FC</v>
      </c>
      <c r="AA46" s="285"/>
      <c r="AB46" s="95"/>
      <c r="AC46" s="95"/>
      <c r="AD46" s="284" t="str">
        <f>IF(リーグ表!$M102=0,"Ｈ組３位",リーグ表!$M102)</f>
        <v>辰市FC</v>
      </c>
      <c r="AE46" s="285"/>
      <c r="AF46" s="96"/>
      <c r="AG46" s="96"/>
      <c r="AH46" s="284" t="str">
        <f>IF(リーグ表!$R95=0,"Ａ組４位",リーグ表!$R95)</f>
        <v>アルボーレ青山FC</v>
      </c>
      <c r="AI46" s="285"/>
      <c r="AJ46" s="95"/>
      <c r="AK46" s="95"/>
      <c r="AL46" s="284" t="str">
        <f>IF(リーグ表!$R96=0,"Ｂ組４位",リーグ表!$R96)</f>
        <v>奈良Fcjr</v>
      </c>
      <c r="AM46" s="285"/>
      <c r="AN46" s="96"/>
      <c r="AO46" s="96"/>
      <c r="AP46" s="284" t="str">
        <f>IF(リーグ表!$R97=0,"Ｃ組４位",リーグ表!$R97)</f>
        <v>あやめ池FC</v>
      </c>
      <c r="AQ46" s="285"/>
      <c r="AR46" s="95"/>
      <c r="AS46" s="95"/>
      <c r="AT46" s="291" t="str">
        <f>IF(リーグ表!$R98=0,"Ｄ組４位",リーグ表!$R98)</f>
        <v>Ｄ組４位</v>
      </c>
      <c r="AU46" s="292"/>
      <c r="AV46" s="96"/>
      <c r="AW46" s="96"/>
      <c r="AX46" s="284" t="str">
        <f>IF(リーグ表!$R99=0,"Ｅ組４位",リーグ表!$R99)</f>
        <v>明治SC</v>
      </c>
      <c r="AY46" s="285"/>
      <c r="AZ46" s="95"/>
      <c r="BA46" s="95"/>
      <c r="BB46" s="291" t="str">
        <f>IF(リーグ表!$R100=0,"Ｆ組４位",リーグ表!$R100)</f>
        <v>桜ヶ丘FC</v>
      </c>
      <c r="BC46" s="292"/>
      <c r="BD46" s="96"/>
      <c r="BE46" s="96"/>
      <c r="BF46" s="284" t="str">
        <f>IF(リーグ表!$R101=0,"Ｇ組４位",リーグ表!$R101)</f>
        <v>Ｇ組４位</v>
      </c>
      <c r="BG46" s="285"/>
      <c r="BH46" s="95"/>
      <c r="BI46" s="95"/>
      <c r="BJ46" s="284" t="str">
        <f>IF(リーグ表!$R102=0,"Ｈ組４位",リーグ表!$R102)</f>
        <v>京都伏見JSC</v>
      </c>
      <c r="BK46" s="285"/>
    </row>
    <row r="47" spans="2:64" s="14" customFormat="1" ht="13.5" customHeight="1" x14ac:dyDescent="0.15">
      <c r="B47" s="286"/>
      <c r="C47" s="287"/>
      <c r="D47" s="99"/>
      <c r="E47" s="99"/>
      <c r="F47" s="286"/>
      <c r="G47" s="287"/>
      <c r="H47" s="99"/>
      <c r="I47" s="99"/>
      <c r="J47" s="286"/>
      <c r="K47" s="287"/>
      <c r="L47" s="99"/>
      <c r="M47" s="99"/>
      <c r="N47" s="286"/>
      <c r="O47" s="287"/>
      <c r="P47" s="99"/>
      <c r="Q47" s="99"/>
      <c r="R47" s="286"/>
      <c r="S47" s="287"/>
      <c r="T47" s="99"/>
      <c r="U47" s="99"/>
      <c r="V47" s="286"/>
      <c r="W47" s="287"/>
      <c r="X47" s="99"/>
      <c r="Y47" s="99"/>
      <c r="Z47" s="286"/>
      <c r="AA47" s="287"/>
      <c r="AB47" s="99"/>
      <c r="AC47" s="99"/>
      <c r="AD47" s="286"/>
      <c r="AE47" s="287"/>
      <c r="AF47" s="99"/>
      <c r="AG47" s="99"/>
      <c r="AH47" s="286"/>
      <c r="AI47" s="287"/>
      <c r="AJ47" s="97"/>
      <c r="AK47" s="97"/>
      <c r="AL47" s="286"/>
      <c r="AM47" s="287"/>
      <c r="AN47" s="97"/>
      <c r="AO47" s="97"/>
      <c r="AP47" s="286"/>
      <c r="AQ47" s="287"/>
      <c r="AR47" s="97"/>
      <c r="AS47" s="97"/>
      <c r="AT47" s="293"/>
      <c r="AU47" s="294"/>
      <c r="AV47" s="97"/>
      <c r="AW47" s="97"/>
      <c r="AX47" s="286"/>
      <c r="AY47" s="287"/>
      <c r="AZ47" s="97"/>
      <c r="BA47" s="97"/>
      <c r="BB47" s="293"/>
      <c r="BC47" s="294"/>
      <c r="BD47" s="97"/>
      <c r="BE47" s="97"/>
      <c r="BF47" s="286"/>
      <c r="BG47" s="287"/>
      <c r="BH47" s="97"/>
      <c r="BI47" s="97"/>
      <c r="BJ47" s="286"/>
      <c r="BK47" s="287"/>
    </row>
    <row r="48" spans="2:64" s="14" customFormat="1" ht="12.75" customHeight="1" x14ac:dyDescent="0.15">
      <c r="B48" s="286"/>
      <c r="C48" s="287"/>
      <c r="D48" s="99"/>
      <c r="E48" s="99"/>
      <c r="F48" s="286"/>
      <c r="G48" s="287"/>
      <c r="H48" s="99"/>
      <c r="I48" s="99"/>
      <c r="J48" s="286"/>
      <c r="K48" s="287"/>
      <c r="L48" s="99"/>
      <c r="M48" s="99"/>
      <c r="N48" s="286"/>
      <c r="O48" s="287"/>
      <c r="P48" s="99"/>
      <c r="Q48" s="99"/>
      <c r="R48" s="286"/>
      <c r="S48" s="287"/>
      <c r="T48" s="99"/>
      <c r="U48" s="99"/>
      <c r="V48" s="286"/>
      <c r="W48" s="287"/>
      <c r="X48" s="99"/>
      <c r="Y48" s="99"/>
      <c r="Z48" s="286"/>
      <c r="AA48" s="287"/>
      <c r="AB48" s="99"/>
      <c r="AC48" s="99"/>
      <c r="AD48" s="286"/>
      <c r="AE48" s="287"/>
      <c r="AF48" s="99"/>
      <c r="AG48" s="99"/>
      <c r="AH48" s="286"/>
      <c r="AI48" s="287"/>
      <c r="AJ48" s="97"/>
      <c r="AK48" s="97"/>
      <c r="AL48" s="286"/>
      <c r="AM48" s="287"/>
      <c r="AN48" s="97"/>
      <c r="AO48" s="97"/>
      <c r="AP48" s="286"/>
      <c r="AQ48" s="287"/>
      <c r="AR48" s="97"/>
      <c r="AS48" s="97"/>
      <c r="AT48" s="293"/>
      <c r="AU48" s="294"/>
      <c r="AV48" s="97"/>
      <c r="AW48" s="97"/>
      <c r="AX48" s="286"/>
      <c r="AY48" s="287"/>
      <c r="AZ48" s="97"/>
      <c r="BA48" s="97"/>
      <c r="BB48" s="293"/>
      <c r="BC48" s="294"/>
      <c r="BD48" s="97"/>
      <c r="BE48" s="97"/>
      <c r="BF48" s="286"/>
      <c r="BG48" s="287"/>
      <c r="BH48" s="97"/>
      <c r="BI48" s="97"/>
      <c r="BJ48" s="286"/>
      <c r="BK48" s="287"/>
    </row>
    <row r="49" spans="2:63" s="14" customFormat="1" ht="15.75" customHeight="1" x14ac:dyDescent="0.15">
      <c r="B49" s="286"/>
      <c r="C49" s="287"/>
      <c r="D49" s="99"/>
      <c r="E49" s="99"/>
      <c r="F49" s="286"/>
      <c r="G49" s="287"/>
      <c r="H49" s="99"/>
      <c r="I49" s="99"/>
      <c r="J49" s="286"/>
      <c r="K49" s="287"/>
      <c r="L49" s="99"/>
      <c r="M49" s="99"/>
      <c r="N49" s="286"/>
      <c r="O49" s="287"/>
      <c r="P49" s="99"/>
      <c r="Q49" s="99"/>
      <c r="R49" s="286"/>
      <c r="S49" s="287"/>
      <c r="T49" s="99"/>
      <c r="U49" s="99"/>
      <c r="V49" s="286"/>
      <c r="W49" s="287"/>
      <c r="X49" s="99"/>
      <c r="Y49" s="99"/>
      <c r="Z49" s="286"/>
      <c r="AA49" s="287"/>
      <c r="AB49" s="99"/>
      <c r="AC49" s="99"/>
      <c r="AD49" s="286"/>
      <c r="AE49" s="287"/>
      <c r="AF49" s="99"/>
      <c r="AG49" s="99"/>
      <c r="AH49" s="286"/>
      <c r="AI49" s="287"/>
      <c r="AJ49" s="97"/>
      <c r="AK49" s="97"/>
      <c r="AL49" s="286"/>
      <c r="AM49" s="287"/>
      <c r="AN49" s="97"/>
      <c r="AO49" s="97"/>
      <c r="AP49" s="286"/>
      <c r="AQ49" s="287"/>
      <c r="AR49" s="97"/>
      <c r="AS49" s="97"/>
      <c r="AT49" s="293"/>
      <c r="AU49" s="294"/>
      <c r="AV49" s="97"/>
      <c r="AW49" s="97"/>
      <c r="AX49" s="286"/>
      <c r="AY49" s="287"/>
      <c r="AZ49" s="97"/>
      <c r="BA49" s="97"/>
      <c r="BB49" s="293"/>
      <c r="BC49" s="294"/>
      <c r="BD49" s="97"/>
      <c r="BE49" s="97"/>
      <c r="BF49" s="286"/>
      <c r="BG49" s="287"/>
      <c r="BH49" s="97"/>
      <c r="BI49" s="97"/>
      <c r="BJ49" s="286"/>
      <c r="BK49" s="287"/>
    </row>
    <row r="50" spans="2:63" s="14" customFormat="1" ht="9.9499999999999993" customHeight="1" thickBot="1" x14ac:dyDescent="0.2">
      <c r="B50" s="288"/>
      <c r="C50" s="289"/>
      <c r="D50" s="99"/>
      <c r="E50" s="99"/>
      <c r="F50" s="288"/>
      <c r="G50" s="289"/>
      <c r="H50" s="99"/>
      <c r="I50" s="99"/>
      <c r="J50" s="288"/>
      <c r="K50" s="289"/>
      <c r="L50" s="99"/>
      <c r="M50" s="99"/>
      <c r="N50" s="288"/>
      <c r="O50" s="289"/>
      <c r="P50" s="99"/>
      <c r="Q50" s="99"/>
      <c r="R50" s="288"/>
      <c r="S50" s="289"/>
      <c r="T50" s="99"/>
      <c r="U50" s="99"/>
      <c r="V50" s="288"/>
      <c r="W50" s="289"/>
      <c r="X50" s="99"/>
      <c r="Y50" s="99"/>
      <c r="Z50" s="288"/>
      <c r="AA50" s="289"/>
      <c r="AB50" s="99"/>
      <c r="AC50" s="99"/>
      <c r="AD50" s="288"/>
      <c r="AE50" s="289"/>
      <c r="AF50" s="99"/>
      <c r="AG50" s="99"/>
      <c r="AH50" s="288"/>
      <c r="AI50" s="289"/>
      <c r="AJ50" s="97"/>
      <c r="AK50" s="97"/>
      <c r="AL50" s="288"/>
      <c r="AM50" s="289"/>
      <c r="AN50" s="97"/>
      <c r="AO50" s="97"/>
      <c r="AP50" s="288"/>
      <c r="AQ50" s="289"/>
      <c r="AR50" s="97"/>
      <c r="AS50" s="97"/>
      <c r="AT50" s="295"/>
      <c r="AU50" s="296"/>
      <c r="AV50" s="97"/>
      <c r="AW50" s="97"/>
      <c r="AX50" s="288"/>
      <c r="AY50" s="289"/>
      <c r="AZ50" s="97"/>
      <c r="BA50" s="97"/>
      <c r="BB50" s="295"/>
      <c r="BC50" s="296"/>
      <c r="BD50" s="97"/>
      <c r="BE50" s="97"/>
      <c r="BF50" s="288"/>
      <c r="BG50" s="289"/>
      <c r="BH50" s="97"/>
      <c r="BI50" s="97"/>
      <c r="BJ50" s="288"/>
      <c r="BK50" s="289"/>
    </row>
    <row r="51" spans="2:63" s="14" customFormat="1" ht="12.75" customHeight="1" x14ac:dyDescent="0.15">
      <c r="D51" s="155"/>
      <c r="E51" s="13"/>
      <c r="F51" s="13"/>
      <c r="G51" s="13"/>
      <c r="H51" s="13"/>
      <c r="I51" s="13"/>
      <c r="J51" s="13"/>
      <c r="K51" s="13"/>
      <c r="L51" s="19"/>
      <c r="T51" s="155"/>
      <c r="U51" s="13"/>
      <c r="V51" s="13"/>
      <c r="W51" s="13"/>
      <c r="X51" s="13"/>
      <c r="Y51" s="13"/>
      <c r="Z51" s="13"/>
      <c r="AA51" s="13"/>
      <c r="AB51" s="19"/>
      <c r="AK51" s="18"/>
      <c r="AL51" s="13"/>
      <c r="AM51" s="13"/>
      <c r="AN51" s="13"/>
      <c r="AO51" s="13"/>
      <c r="AP51" s="13"/>
      <c r="AQ51" s="13"/>
      <c r="AR51" s="19"/>
      <c r="BA51" s="18"/>
      <c r="BB51" s="13"/>
      <c r="BC51" s="13"/>
      <c r="BD51" s="13"/>
      <c r="BE51" s="13"/>
      <c r="BF51" s="13"/>
      <c r="BG51" s="13"/>
      <c r="BH51" s="19"/>
    </row>
    <row r="52" spans="2:63" s="14" customFormat="1" ht="12.75" customHeight="1" x14ac:dyDescent="0.15">
      <c r="D52" s="155"/>
      <c r="E52" s="13"/>
      <c r="F52" s="13"/>
      <c r="G52" s="13"/>
      <c r="H52" s="280">
        <f>H24</f>
        <v>0.55555555555555558</v>
      </c>
      <c r="I52" s="281"/>
      <c r="J52" s="13"/>
      <c r="K52" s="13"/>
      <c r="L52" s="19"/>
      <c r="T52" s="155"/>
      <c r="U52" s="13"/>
      <c r="V52" s="13"/>
      <c r="W52" s="13"/>
      <c r="X52" s="280">
        <f>X24</f>
        <v>0.61111111111111105</v>
      </c>
      <c r="Y52" s="281"/>
      <c r="Z52" s="13"/>
      <c r="AA52" s="13"/>
      <c r="AB52" s="19"/>
      <c r="AK52" s="18"/>
      <c r="AL52" s="13"/>
      <c r="AM52" s="13"/>
      <c r="AN52" s="280">
        <f>H52</f>
        <v>0.55555555555555558</v>
      </c>
      <c r="AO52" s="281"/>
      <c r="AP52" s="13"/>
      <c r="AQ52" s="13"/>
      <c r="AR52" s="19"/>
      <c r="BA52" s="18"/>
      <c r="BB52" s="13"/>
      <c r="BC52" s="13"/>
      <c r="BD52" s="280">
        <f>X52</f>
        <v>0.61111111111111105</v>
      </c>
      <c r="BE52" s="281"/>
      <c r="BF52" s="13"/>
      <c r="BG52" s="13"/>
      <c r="BH52" s="19"/>
    </row>
    <row r="53" spans="2:63" s="14" customFormat="1" ht="13.5" customHeight="1" thickBot="1" x14ac:dyDescent="0.2">
      <c r="D53" s="155">
        <v>2</v>
      </c>
      <c r="E53" s="13"/>
      <c r="F53" s="13"/>
      <c r="G53" s="13"/>
      <c r="H53" s="281" t="s">
        <v>26</v>
      </c>
      <c r="I53" s="283"/>
      <c r="J53" s="13"/>
      <c r="K53" s="13"/>
      <c r="L53" s="19"/>
      <c r="M53" s="14">
        <v>1</v>
      </c>
      <c r="T53" s="155">
        <v>2</v>
      </c>
      <c r="U53" s="13"/>
      <c r="V53" s="13"/>
      <c r="W53" s="13"/>
      <c r="X53" s="281" t="s">
        <v>27</v>
      </c>
      <c r="Y53" s="283"/>
      <c r="Z53" s="13"/>
      <c r="AA53" s="13"/>
      <c r="AB53" s="19"/>
      <c r="AC53" s="14">
        <v>0</v>
      </c>
      <c r="AK53" s="21"/>
      <c r="AL53" s="20"/>
      <c r="AM53" s="20"/>
      <c r="AN53" s="283" t="s">
        <v>26</v>
      </c>
      <c r="AO53" s="283"/>
      <c r="AP53" s="13"/>
      <c r="AQ53" s="13"/>
      <c r="AR53" s="19"/>
      <c r="BA53" s="18"/>
      <c r="BB53" s="13"/>
      <c r="BC53" s="13"/>
      <c r="BD53" s="283" t="s">
        <v>27</v>
      </c>
      <c r="BE53" s="283"/>
      <c r="BF53" s="13"/>
      <c r="BG53" s="13"/>
      <c r="BH53" s="19"/>
    </row>
    <row r="54" spans="2:63" s="14" customFormat="1" ht="9.9499999999999993" customHeight="1" x14ac:dyDescent="0.15">
      <c r="E54" s="164"/>
      <c r="F54" s="164"/>
      <c r="G54" s="164"/>
      <c r="H54" s="159"/>
      <c r="I54" s="17"/>
      <c r="J54" s="17"/>
      <c r="K54" s="17"/>
      <c r="L54" s="17"/>
      <c r="M54" s="13"/>
      <c r="N54" s="13"/>
      <c r="O54" s="13"/>
      <c r="P54" s="13"/>
      <c r="Q54" s="13"/>
      <c r="R54" s="13"/>
      <c r="S54" s="13"/>
      <c r="T54" s="13"/>
      <c r="U54" s="164"/>
      <c r="V54" s="164"/>
      <c r="W54" s="164"/>
      <c r="X54" s="164"/>
      <c r="Y54" s="210"/>
      <c r="Z54" s="17"/>
      <c r="AA54" s="17"/>
      <c r="AB54" s="17"/>
      <c r="AO54" s="17"/>
      <c r="AP54" s="17"/>
      <c r="AQ54" s="17"/>
      <c r="AR54" s="17"/>
      <c r="AS54" s="13"/>
      <c r="AT54" s="13"/>
      <c r="AU54" s="13"/>
      <c r="AV54" s="13"/>
      <c r="AW54" s="13"/>
      <c r="AX54" s="13"/>
      <c r="AY54" s="13"/>
      <c r="AZ54" s="13"/>
      <c r="BA54" s="17"/>
      <c r="BB54" s="17"/>
      <c r="BC54" s="17"/>
      <c r="BD54" s="17"/>
      <c r="BE54" s="17"/>
      <c r="BF54" s="17"/>
      <c r="BG54" s="17"/>
      <c r="BH54" s="17"/>
    </row>
    <row r="55" spans="2:63" s="14" customFormat="1" ht="9.9499999999999993" customHeight="1" x14ac:dyDescent="0.15"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2:63" s="14" customFormat="1" ht="6.75" customHeight="1" x14ac:dyDescent="0.15"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2:63" s="14" customFormat="1" ht="9.9499999999999993" customHeight="1" x14ac:dyDescent="0.15"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2:63" s="14" customFormat="1" ht="9.9499999999999993" customHeight="1" x14ac:dyDescent="0.15"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2:63" s="14" customFormat="1" ht="3.75" customHeight="1" x14ac:dyDescent="0.15"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2:63" ht="9.9499999999999993" customHeight="1" x14ac:dyDescent="0.1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2:63" ht="9.9499999999999993" customHeight="1" x14ac:dyDescent="0.1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</sheetData>
  <mergeCells count="110">
    <mergeCell ref="BJ46:BK50"/>
    <mergeCell ref="B1:L1"/>
    <mergeCell ref="AH46:AI50"/>
    <mergeCell ref="AL46:AM50"/>
    <mergeCell ref="AP46:AQ50"/>
    <mergeCell ref="AT46:AU50"/>
    <mergeCell ref="B46:C50"/>
    <mergeCell ref="BB46:BC50"/>
    <mergeCell ref="J46:K50"/>
    <mergeCell ref="B18:C22"/>
    <mergeCell ref="F18:G22"/>
    <mergeCell ref="J18:K22"/>
    <mergeCell ref="N18:O22"/>
    <mergeCell ref="R18:S22"/>
    <mergeCell ref="P37:Q37"/>
    <mergeCell ref="H24:I24"/>
    <mergeCell ref="BJ18:BK22"/>
    <mergeCell ref="BF18:BG22"/>
    <mergeCell ref="BD41:BE41"/>
    <mergeCell ref="AN41:AO41"/>
    <mergeCell ref="AV37:AW37"/>
    <mergeCell ref="AP18:AQ22"/>
    <mergeCell ref="AX18:AY22"/>
    <mergeCell ref="N46:O50"/>
    <mergeCell ref="D45:E45"/>
    <mergeCell ref="AZ44:BA44"/>
    <mergeCell ref="H52:I52"/>
    <mergeCell ref="R46:S50"/>
    <mergeCell ref="F46:G50"/>
    <mergeCell ref="V46:W50"/>
    <mergeCell ref="AX46:AY50"/>
    <mergeCell ref="L45:M45"/>
    <mergeCell ref="D44:E44"/>
    <mergeCell ref="AJ45:AK45"/>
    <mergeCell ref="AR45:AS45"/>
    <mergeCell ref="AZ45:BA45"/>
    <mergeCell ref="T45:U45"/>
    <mergeCell ref="BD53:BE53"/>
    <mergeCell ref="H41:I41"/>
    <mergeCell ref="X53:Y53"/>
    <mergeCell ref="AJ44:AK44"/>
    <mergeCell ref="AR44:AS44"/>
    <mergeCell ref="BD13:BE13"/>
    <mergeCell ref="AN13:AO13"/>
    <mergeCell ref="AR16:AS16"/>
    <mergeCell ref="BD14:BE14"/>
    <mergeCell ref="AZ17:BA17"/>
    <mergeCell ref="H53:I53"/>
    <mergeCell ref="AN53:AO53"/>
    <mergeCell ref="AD18:AE22"/>
    <mergeCell ref="AH18:AI22"/>
    <mergeCell ref="AL18:AM22"/>
    <mergeCell ref="BB18:BC22"/>
    <mergeCell ref="BD25:BE25"/>
    <mergeCell ref="P9:Q9"/>
    <mergeCell ref="AJ16:AK16"/>
    <mergeCell ref="V18:W22"/>
    <mergeCell ref="X25:Y25"/>
    <mergeCell ref="Z18:AA22"/>
    <mergeCell ref="AJ17:AK17"/>
    <mergeCell ref="AV8:AW8"/>
    <mergeCell ref="AV9:AW9"/>
    <mergeCell ref="Z46:AA50"/>
    <mergeCell ref="AD46:AE50"/>
    <mergeCell ref="AB45:AC45"/>
    <mergeCell ref="AN14:AO14"/>
    <mergeCell ref="AR17:AS17"/>
    <mergeCell ref="AB17:AC17"/>
    <mergeCell ref="AT18:AU22"/>
    <mergeCell ref="AN25:AO25"/>
    <mergeCell ref="X24:Y24"/>
    <mergeCell ref="P36:Q36"/>
    <mergeCell ref="X41:Y41"/>
    <mergeCell ref="BH44:BI44"/>
    <mergeCell ref="H25:I25"/>
    <mergeCell ref="L44:M44"/>
    <mergeCell ref="BH17:BI17"/>
    <mergeCell ref="X52:Y52"/>
    <mergeCell ref="AN52:AO52"/>
    <mergeCell ref="BD52:BE52"/>
    <mergeCell ref="AN24:AO24"/>
    <mergeCell ref="BD24:BE24"/>
    <mergeCell ref="AN42:AO42"/>
    <mergeCell ref="BD42:BE42"/>
    <mergeCell ref="AV36:AW36"/>
    <mergeCell ref="BF46:BG50"/>
    <mergeCell ref="M1:X1"/>
    <mergeCell ref="D32:J32"/>
    <mergeCell ref="AJ32:AP32"/>
    <mergeCell ref="BH45:BI45"/>
    <mergeCell ref="AZ16:BA16"/>
    <mergeCell ref="H14:I14"/>
    <mergeCell ref="X14:Y14"/>
    <mergeCell ref="L17:M17"/>
    <mergeCell ref="T17:U17"/>
    <mergeCell ref="L16:M16"/>
    <mergeCell ref="D2:J2"/>
    <mergeCell ref="AJ2:AP2"/>
    <mergeCell ref="AB16:AC16"/>
    <mergeCell ref="T16:U16"/>
    <mergeCell ref="D16:E16"/>
    <mergeCell ref="H13:I13"/>
    <mergeCell ref="D17:E17"/>
    <mergeCell ref="P8:Q8"/>
    <mergeCell ref="X13:Y13"/>
    <mergeCell ref="BH16:BI16"/>
    <mergeCell ref="T44:U44"/>
    <mergeCell ref="AB44:AC44"/>
    <mergeCell ref="H42:I42"/>
    <mergeCell ref="X42:Y42"/>
  </mergeCells>
  <phoneticPr fontId="2"/>
  <pageMargins left="0.78700000000000003" right="0.46" top="0.38" bottom="0.31" header="0.2" footer="0.21"/>
  <pageSetup paperSize="9" orientation="landscape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31"/>
  <sheetViews>
    <sheetView workbookViewId="0">
      <selection activeCell="W15" sqref="W15"/>
    </sheetView>
  </sheetViews>
  <sheetFormatPr defaultColWidth="3.875" defaultRowHeight="13.5" x14ac:dyDescent="0.15"/>
  <cols>
    <col min="1" max="1" width="10.125" customWidth="1"/>
    <col min="2" max="2" width="4" bestFit="1" customWidth="1"/>
    <col min="3" max="3" width="4.5" bestFit="1" customWidth="1"/>
    <col min="4" max="5" width="4" bestFit="1" customWidth="1"/>
    <col min="6" max="6" width="4.5" bestFit="1" customWidth="1"/>
    <col min="7" max="8" width="4" bestFit="1" customWidth="1"/>
    <col min="9" max="9" width="4.5" bestFit="1" customWidth="1"/>
    <col min="10" max="11" width="4" bestFit="1" customWidth="1"/>
    <col min="12" max="12" width="4.5" bestFit="1" customWidth="1"/>
    <col min="13" max="13" width="4" bestFit="1" customWidth="1"/>
    <col min="15" max="15" width="4.5" bestFit="1" customWidth="1"/>
    <col min="17" max="22" width="4" bestFit="1" customWidth="1"/>
    <col min="23" max="23" width="8.625" bestFit="1" customWidth="1"/>
    <col min="25" max="27" width="4" bestFit="1" customWidth="1"/>
    <col min="28" max="28" width="7" bestFit="1" customWidth="1"/>
    <col min="29" max="29" width="4.5" bestFit="1" customWidth="1"/>
    <col min="30" max="30" width="4" bestFit="1" customWidth="1"/>
    <col min="31" max="31" width="7" bestFit="1" customWidth="1"/>
  </cols>
  <sheetData>
    <row r="1" spans="1:44" ht="28.5" customHeight="1" x14ac:dyDescent="0.25">
      <c r="A1" s="301" t="s">
        <v>163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1:44" ht="21.75" customHeight="1" x14ac:dyDescent="0.2">
      <c r="A2" s="302"/>
      <c r="B2" s="302"/>
      <c r="C2" s="302"/>
      <c r="D2" s="302"/>
      <c r="E2" s="302"/>
      <c r="J2" s="166"/>
      <c r="Y2" s="6"/>
    </row>
    <row r="3" spans="1:44" ht="25.5" customHeight="1" x14ac:dyDescent="0.2">
      <c r="A3" s="303"/>
      <c r="B3" s="303"/>
      <c r="C3" s="1"/>
      <c r="D3" s="304" t="s">
        <v>156</v>
      </c>
      <c r="E3" s="304"/>
      <c r="F3" s="304"/>
      <c r="G3" s="304"/>
      <c r="H3" s="1"/>
      <c r="I3" s="1"/>
      <c r="J3" s="154"/>
      <c r="K3" s="1"/>
      <c r="L3" s="1"/>
      <c r="M3" s="1"/>
      <c r="N3" s="167"/>
      <c r="O3" s="167"/>
      <c r="P3" s="167"/>
      <c r="Q3" s="1"/>
      <c r="R3" s="305" t="s">
        <v>157</v>
      </c>
      <c r="S3" s="305"/>
      <c r="T3" s="305"/>
      <c r="U3" s="305"/>
      <c r="V3" s="305"/>
      <c r="W3" s="305"/>
      <c r="X3" s="9"/>
      <c r="Y3" s="152"/>
      <c r="Z3" s="152"/>
      <c r="AA3" s="10"/>
      <c r="AB3" s="153"/>
      <c r="AC3" s="153"/>
      <c r="AD3" s="153"/>
      <c r="AE3" s="10"/>
      <c r="AF3" s="10"/>
      <c r="AO3" s="2"/>
      <c r="AP3" s="2"/>
    </row>
    <row r="4" spans="1:44" ht="18" customHeight="1" x14ac:dyDescent="0.15">
      <c r="A4" s="168"/>
      <c r="B4" s="169"/>
      <c r="C4" s="170" t="str">
        <f>A5</f>
        <v>アルボーレ青山FC</v>
      </c>
      <c r="D4" s="171"/>
      <c r="E4" s="169"/>
      <c r="F4" s="170" t="str">
        <f>A7</f>
        <v>奈良Fcjr</v>
      </c>
      <c r="G4" s="171"/>
      <c r="H4" s="169"/>
      <c r="I4" s="170" t="str">
        <f>A9</f>
        <v>桜ヶ丘FC</v>
      </c>
      <c r="J4" s="171"/>
      <c r="K4" s="170"/>
      <c r="L4" s="170" t="str">
        <f>A11</f>
        <v>明治SC</v>
      </c>
      <c r="M4" s="171"/>
      <c r="N4" s="170"/>
      <c r="O4" s="170" t="str">
        <f>A13</f>
        <v>あやめ池FC</v>
      </c>
      <c r="P4" s="171"/>
      <c r="Q4" s="172" t="s">
        <v>1</v>
      </c>
      <c r="R4" s="172" t="s">
        <v>2</v>
      </c>
      <c r="S4" s="172" t="s">
        <v>21</v>
      </c>
      <c r="T4" s="172" t="s">
        <v>16</v>
      </c>
      <c r="U4" s="172" t="s">
        <v>3</v>
      </c>
      <c r="V4" s="172" t="s">
        <v>4</v>
      </c>
      <c r="W4" s="172" t="s">
        <v>5</v>
      </c>
      <c r="X4" s="9"/>
      <c r="Y4" s="10"/>
      <c r="Z4" s="10"/>
      <c r="AA4" s="10"/>
      <c r="AB4" s="153" t="s">
        <v>17</v>
      </c>
      <c r="AC4" s="153" t="s">
        <v>18</v>
      </c>
      <c r="AD4" s="153" t="s">
        <v>19</v>
      </c>
      <c r="AE4" s="8" t="s">
        <v>20</v>
      </c>
      <c r="AF4" s="10"/>
      <c r="AR4" s="1"/>
    </row>
    <row r="5" spans="1:44" ht="13.5" customHeight="1" x14ac:dyDescent="0.15">
      <c r="A5" s="306" t="str">
        <f>リーグ表!R95</f>
        <v>アルボーレ青山FC</v>
      </c>
      <c r="B5" s="173"/>
      <c r="C5" s="174" t="str">
        <f>IF(B6="","",IF(B6&gt;D6,"○",IF(B6&lt;D6,"●","△")))</f>
        <v/>
      </c>
      <c r="D5" s="175"/>
      <c r="E5" s="173"/>
      <c r="F5" s="174" t="str">
        <f>IF(E6="","",IF(E6&gt;G6,"○",IF(E6&lt;G6,"●","△")))</f>
        <v>○</v>
      </c>
      <c r="G5" s="175"/>
      <c r="H5" s="173"/>
      <c r="I5" s="174" t="str">
        <f>IF(H6="","",IF(H6&gt;J6,"○",IF(H6&lt;J6,"●","△")))</f>
        <v>△</v>
      </c>
      <c r="J5" s="175"/>
      <c r="K5" s="174"/>
      <c r="L5" s="174" t="str">
        <f>IF(K6="","",IF(K6&gt;M6,"○",IF(K6&lt;M6,"●","△")))</f>
        <v>○</v>
      </c>
      <c r="M5" s="175"/>
      <c r="N5" s="174"/>
      <c r="O5" s="174" t="str">
        <f>IF(N6="","",IF(N6&gt;P6,"○",IF(N6&lt;P6,"●","△")))</f>
        <v>○</v>
      </c>
      <c r="P5" s="175"/>
      <c r="Q5" s="299">
        <f>Y5</f>
        <v>3</v>
      </c>
      <c r="R5" s="299">
        <f>Z5</f>
        <v>1</v>
      </c>
      <c r="S5" s="299">
        <f>AA5</f>
        <v>0</v>
      </c>
      <c r="T5" s="299">
        <f>B6+E6+H6+K6+N6</f>
        <v>11</v>
      </c>
      <c r="U5" s="299">
        <f>B6+E6+H6+K6+N6-D6-G6-J6-M6-P6</f>
        <v>11</v>
      </c>
      <c r="V5" s="299">
        <f>3*Q5+R5</f>
        <v>10</v>
      </c>
      <c r="W5" s="307">
        <v>1</v>
      </c>
      <c r="X5" s="9"/>
      <c r="Y5" s="219">
        <f>COUNTIF($C5:$O5,"○")</f>
        <v>3</v>
      </c>
      <c r="Z5" s="219">
        <f>COUNTIF($C5:$O5,"△")</f>
        <v>1</v>
      </c>
      <c r="AA5" s="219">
        <f>COUNTIF($B5:$O5,"●")</f>
        <v>0</v>
      </c>
      <c r="AB5" s="219">
        <f>100*RANK(V5,$V$6:$V$14,0)</f>
        <v>100</v>
      </c>
      <c r="AC5" s="219" t="e">
        <f>10*RANK(U5,$U$6:$U$14,0)</f>
        <v>#N/A</v>
      </c>
      <c r="AD5" s="219" t="e">
        <f>RANK(T5,$T$6:$T$14,0)</f>
        <v>#N/A</v>
      </c>
      <c r="AE5" s="219" t="e">
        <f>SUM(AB5:AD5)</f>
        <v>#N/A</v>
      </c>
      <c r="AF5" s="10"/>
    </row>
    <row r="6" spans="1:44" ht="13.5" customHeight="1" x14ac:dyDescent="0.15">
      <c r="A6" s="298"/>
      <c r="B6" s="176"/>
      <c r="C6" s="177"/>
      <c r="D6" s="178"/>
      <c r="E6" s="179">
        <v>2</v>
      </c>
      <c r="F6" s="177" t="s">
        <v>15</v>
      </c>
      <c r="G6" s="180">
        <v>0</v>
      </c>
      <c r="H6" s="179">
        <v>0</v>
      </c>
      <c r="I6" s="177" t="s">
        <v>15</v>
      </c>
      <c r="J6" s="180">
        <v>0</v>
      </c>
      <c r="K6" s="181">
        <v>7</v>
      </c>
      <c r="L6" s="177" t="s">
        <v>15</v>
      </c>
      <c r="M6" s="180">
        <v>0</v>
      </c>
      <c r="N6" s="181">
        <v>2</v>
      </c>
      <c r="O6" s="177" t="s">
        <v>15</v>
      </c>
      <c r="P6" s="180">
        <v>0</v>
      </c>
      <c r="Q6" s="300"/>
      <c r="R6" s="300"/>
      <c r="S6" s="300"/>
      <c r="T6" s="300"/>
      <c r="U6" s="300"/>
      <c r="V6" s="300"/>
      <c r="W6" s="308"/>
      <c r="X6" s="9"/>
      <c r="Y6" s="219"/>
      <c r="Z6" s="219"/>
      <c r="AA6" s="219"/>
      <c r="AB6" s="219"/>
      <c r="AC6" s="219"/>
      <c r="AD6" s="219"/>
      <c r="AE6" s="219"/>
      <c r="AF6" s="10"/>
    </row>
    <row r="7" spans="1:44" ht="13.5" customHeight="1" x14ac:dyDescent="0.15">
      <c r="A7" s="297" t="str">
        <f>リーグ表!R96</f>
        <v>奈良Fcjr</v>
      </c>
      <c r="B7" s="173"/>
      <c r="C7" s="174" t="str">
        <f>IF(B8="","",IF(B8&gt;D8,"○",IF(B8&lt;D8,"●","△")))</f>
        <v>●</v>
      </c>
      <c r="D7" s="175"/>
      <c r="E7" s="173"/>
      <c r="F7" s="174" t="str">
        <f>IF(E8="","",IF(E8&gt;G8,"○",IF(E8&lt;G8,"●","△")))</f>
        <v/>
      </c>
      <c r="G7" s="175"/>
      <c r="H7" s="173"/>
      <c r="I7" s="174" t="str">
        <f>IF(H8="","",IF(H8&gt;J8,"○",IF(H8&lt;J8,"●","△")))</f>
        <v>●</v>
      </c>
      <c r="J7" s="175"/>
      <c r="K7" s="174"/>
      <c r="L7" s="174" t="str">
        <f>IF(K8="","",IF(K8&gt;M8,"○",IF(K8&lt;M8,"●","△")))</f>
        <v>△</v>
      </c>
      <c r="M7" s="175"/>
      <c r="N7" s="174"/>
      <c r="O7" s="174" t="str">
        <f>IF(N8="","",IF(N8&gt;P8,"○",IF(N8&lt;P8,"●","△")))</f>
        <v>○</v>
      </c>
      <c r="P7" s="175"/>
      <c r="Q7" s="299">
        <f>Y7</f>
        <v>1</v>
      </c>
      <c r="R7" s="299">
        <f>Z7</f>
        <v>1</v>
      </c>
      <c r="S7" s="299">
        <f>AA7</f>
        <v>2</v>
      </c>
      <c r="T7" s="299">
        <f>B8+E8+H8+K8+N8</f>
        <v>5</v>
      </c>
      <c r="U7" s="299">
        <f>B8+E8+H8+K8+N8-D8-G8-J8-M8-P8</f>
        <v>-4</v>
      </c>
      <c r="V7" s="299">
        <f>3*Q7+R7</f>
        <v>4</v>
      </c>
      <c r="W7" s="307">
        <v>3</v>
      </c>
      <c r="X7" s="9"/>
      <c r="Y7" s="219">
        <f>COUNTIF($C7:$O7,"○")</f>
        <v>1</v>
      </c>
      <c r="Z7" s="219">
        <f>COUNTIF($C7:$O7,"△")</f>
        <v>1</v>
      </c>
      <c r="AA7" s="219">
        <f>COUNTIF($B7:$O7,"●")</f>
        <v>2</v>
      </c>
      <c r="AB7" s="219">
        <f>100*RANK(V7,$V$6:$V$14,0)</f>
        <v>200</v>
      </c>
      <c r="AC7" s="219">
        <f>10*RANK(U7,$U$6:$U$14,0)</f>
        <v>30</v>
      </c>
      <c r="AD7" s="219">
        <f>RANK(T7,$T$6:$T$14,0)</f>
        <v>2</v>
      </c>
      <c r="AE7" s="219">
        <f>SUM(AB7:AD7)</f>
        <v>232</v>
      </c>
      <c r="AF7" s="10"/>
    </row>
    <row r="8" spans="1:44" ht="13.5" customHeight="1" x14ac:dyDescent="0.15">
      <c r="A8" s="298"/>
      <c r="B8" s="176">
        <f>G6</f>
        <v>0</v>
      </c>
      <c r="C8" s="177" t="s">
        <v>15</v>
      </c>
      <c r="D8" s="178">
        <f>E6</f>
        <v>2</v>
      </c>
      <c r="E8" s="176"/>
      <c r="F8" s="177"/>
      <c r="G8" s="178"/>
      <c r="H8" s="179">
        <v>2</v>
      </c>
      <c r="I8" s="177" t="s">
        <v>15</v>
      </c>
      <c r="J8" s="180">
        <v>6</v>
      </c>
      <c r="K8" s="181">
        <v>1</v>
      </c>
      <c r="L8" s="177" t="s">
        <v>15</v>
      </c>
      <c r="M8" s="180">
        <v>1</v>
      </c>
      <c r="N8" s="181">
        <v>2</v>
      </c>
      <c r="O8" s="177" t="s">
        <v>15</v>
      </c>
      <c r="P8" s="180">
        <v>0</v>
      </c>
      <c r="Q8" s="300"/>
      <c r="R8" s="300"/>
      <c r="S8" s="300"/>
      <c r="T8" s="300"/>
      <c r="U8" s="300"/>
      <c r="V8" s="300"/>
      <c r="W8" s="308"/>
      <c r="X8" s="9"/>
      <c r="Y8" s="219"/>
      <c r="Z8" s="219"/>
      <c r="AA8" s="219"/>
      <c r="AB8" s="219"/>
      <c r="AC8" s="219"/>
      <c r="AD8" s="219"/>
      <c r="AE8" s="219"/>
      <c r="AF8" s="10"/>
    </row>
    <row r="9" spans="1:44" ht="13.5" customHeight="1" x14ac:dyDescent="0.15">
      <c r="A9" s="297" t="str">
        <f>リーグ表!R100</f>
        <v>桜ヶ丘FC</v>
      </c>
      <c r="B9" s="173"/>
      <c r="C9" s="174" t="str">
        <f>IF(B10="","",IF(B10&gt;D10,"○",IF(B10&lt;D10,"●","△")))</f>
        <v>△</v>
      </c>
      <c r="D9" s="175"/>
      <c r="E9" s="173"/>
      <c r="F9" s="174" t="str">
        <f>IF(E10="","",IF(E10&gt;G10,"○",IF(E10&lt;G10,"●","△")))</f>
        <v>○</v>
      </c>
      <c r="G9" s="175"/>
      <c r="H9" s="173"/>
      <c r="I9" s="174" t="str">
        <f>IF(H10="","",IF(H10&gt;J10,"○",IF(H10&lt;J10,"●","△")))</f>
        <v/>
      </c>
      <c r="J9" s="175"/>
      <c r="K9" s="174"/>
      <c r="L9" s="174" t="str">
        <f>IF(K10="","",IF(K10&gt;M10,"○",IF(K10&lt;M10,"●","△")))</f>
        <v>○</v>
      </c>
      <c r="M9" s="175"/>
      <c r="N9" s="174"/>
      <c r="O9" s="174" t="str">
        <f>IF(N10="","",IF(N10&gt;P10,"○",IF(N10&lt;P10,"●","△")))</f>
        <v>○</v>
      </c>
      <c r="P9" s="175"/>
      <c r="Q9" s="299">
        <f>Y9</f>
        <v>3</v>
      </c>
      <c r="R9" s="299">
        <f>Z9</f>
        <v>1</v>
      </c>
      <c r="S9" s="299">
        <f>AA9</f>
        <v>0</v>
      </c>
      <c r="T9" s="299">
        <f>B10+E10+H10+K10+N10</f>
        <v>13</v>
      </c>
      <c r="U9" s="299">
        <f>B10+E10+H10+K10+N10-D10-G10-J10-M10-P10</f>
        <v>10</v>
      </c>
      <c r="V9" s="299">
        <f>3*Q9+R9</f>
        <v>10</v>
      </c>
      <c r="W9" s="307">
        <v>2</v>
      </c>
      <c r="X9" s="9"/>
      <c r="Y9" s="219">
        <f>COUNTIF($C9:$O9,"○")</f>
        <v>3</v>
      </c>
      <c r="Z9" s="219">
        <f>COUNTIF($C9:$O9,"△")</f>
        <v>1</v>
      </c>
      <c r="AA9" s="219">
        <f>COUNTIF($B9:$O9,"●")</f>
        <v>0</v>
      </c>
      <c r="AB9" s="219">
        <f>100*RANK(V9,$V$6:$V$14,0)</f>
        <v>100</v>
      </c>
      <c r="AC9" s="219">
        <f>10*RANK(U9,$U$6:$U$14,0)</f>
        <v>10</v>
      </c>
      <c r="AD9" s="219">
        <f>RANK(T9,$T$6:$T$14,0)</f>
        <v>1</v>
      </c>
      <c r="AE9" s="219">
        <f>SUM(AB9:AD9)</f>
        <v>111</v>
      </c>
      <c r="AF9" s="10"/>
    </row>
    <row r="10" spans="1:44" ht="13.5" customHeight="1" x14ac:dyDescent="0.15">
      <c r="A10" s="298"/>
      <c r="B10" s="176">
        <f>J6</f>
        <v>0</v>
      </c>
      <c r="C10" s="177" t="s">
        <v>15</v>
      </c>
      <c r="D10" s="178">
        <f>H6</f>
        <v>0</v>
      </c>
      <c r="E10" s="176">
        <f>J8</f>
        <v>6</v>
      </c>
      <c r="F10" s="177" t="s">
        <v>15</v>
      </c>
      <c r="G10" s="178">
        <f>H8</f>
        <v>2</v>
      </c>
      <c r="H10" s="176"/>
      <c r="I10" s="177"/>
      <c r="J10" s="178"/>
      <c r="K10" s="181">
        <v>5</v>
      </c>
      <c r="L10" s="177" t="s">
        <v>15</v>
      </c>
      <c r="M10" s="180">
        <v>0</v>
      </c>
      <c r="N10" s="181">
        <v>2</v>
      </c>
      <c r="O10" s="177" t="s">
        <v>15</v>
      </c>
      <c r="P10" s="180">
        <v>1</v>
      </c>
      <c r="Q10" s="300"/>
      <c r="R10" s="300"/>
      <c r="S10" s="300"/>
      <c r="T10" s="300"/>
      <c r="U10" s="300"/>
      <c r="V10" s="300"/>
      <c r="W10" s="308"/>
      <c r="X10" s="9"/>
      <c r="Y10" s="219"/>
      <c r="Z10" s="219"/>
      <c r="AA10" s="219"/>
      <c r="AB10" s="219"/>
      <c r="AC10" s="219"/>
      <c r="AD10" s="219"/>
      <c r="AE10" s="219"/>
      <c r="AF10" s="10"/>
    </row>
    <row r="11" spans="1:44" ht="13.5" customHeight="1" x14ac:dyDescent="0.15">
      <c r="A11" s="297" t="str">
        <f>リーグ表!R99</f>
        <v>明治SC</v>
      </c>
      <c r="B11" s="182"/>
      <c r="C11" s="183" t="str">
        <f>IF(B12="","",IF(B12&gt;D12,"○",IF(B12&lt;D12,"●","△")))</f>
        <v>●</v>
      </c>
      <c r="D11" s="184"/>
      <c r="E11" s="182"/>
      <c r="F11" s="183" t="str">
        <f>IF(E12="","",IF(E12&gt;G12,"○",IF(E12&lt;G12,"●","△")))</f>
        <v>△</v>
      </c>
      <c r="G11" s="184"/>
      <c r="H11" s="173"/>
      <c r="I11" s="174" t="str">
        <f>IF(H12="","",IF(H12&gt;J12,"○",IF(H12&lt;J12,"●","△")))</f>
        <v>●</v>
      </c>
      <c r="J11" s="175"/>
      <c r="K11" s="174"/>
      <c r="L11" s="174" t="str">
        <f>IF(K12="","",IF(K12&gt;M12,"○",IF(K12&lt;M12,"●","△")))</f>
        <v/>
      </c>
      <c r="M11" s="175"/>
      <c r="N11" s="174"/>
      <c r="O11" s="174" t="str">
        <f>IF(N12="","",IF(N12&gt;P12,"○",IF(N12&lt;P12,"●","△")))</f>
        <v>△</v>
      </c>
      <c r="P11" s="175"/>
      <c r="Q11" s="299">
        <f>Y11</f>
        <v>0</v>
      </c>
      <c r="R11" s="299">
        <f>Z11</f>
        <v>2</v>
      </c>
      <c r="S11" s="299">
        <f>AA11</f>
        <v>2</v>
      </c>
      <c r="T11" s="299">
        <f>B12+E12+H12+K12+N12</f>
        <v>2</v>
      </c>
      <c r="U11" s="299">
        <f>B12+E12+H12+K12+N12-D12-G12-J12-M12-P12</f>
        <v>-12</v>
      </c>
      <c r="V11" s="299">
        <f>3*Q11+R11</f>
        <v>2</v>
      </c>
      <c r="W11" s="307">
        <f>RANK(AE11,$AE$6:$AE$14,1)</f>
        <v>4</v>
      </c>
      <c r="X11" s="9"/>
      <c r="Y11" s="219">
        <f>COUNTIF($C11:$O11,"○")</f>
        <v>0</v>
      </c>
      <c r="Z11" s="219">
        <f>COUNTIF($C11:$O11,"△")</f>
        <v>2</v>
      </c>
      <c r="AA11" s="219">
        <f>COUNTIF($B11:$O11,"●")</f>
        <v>2</v>
      </c>
      <c r="AB11" s="219">
        <f>100*RANK(V11,$V$6:$V$14,0)</f>
        <v>300</v>
      </c>
      <c r="AC11" s="219">
        <f>10*RANK(U11,$U$6:$U$14,0)</f>
        <v>40</v>
      </c>
      <c r="AD11" s="219">
        <f>RANK(T11,$T$6:$T$14,0)</f>
        <v>4</v>
      </c>
      <c r="AE11" s="219">
        <f>SUM(AB11:AD11)</f>
        <v>344</v>
      </c>
      <c r="AF11" s="10"/>
    </row>
    <row r="12" spans="1:44" ht="13.5" customHeight="1" x14ac:dyDescent="0.15">
      <c r="A12" s="298"/>
      <c r="B12" s="182">
        <f>M6</f>
        <v>0</v>
      </c>
      <c r="C12" s="183" t="s">
        <v>15</v>
      </c>
      <c r="D12" s="184">
        <f>K6</f>
        <v>7</v>
      </c>
      <c r="E12" s="182">
        <f>M8</f>
        <v>1</v>
      </c>
      <c r="F12" s="183" t="s">
        <v>15</v>
      </c>
      <c r="G12" s="184">
        <f>K8</f>
        <v>1</v>
      </c>
      <c r="H12" s="176">
        <f>M10</f>
        <v>0</v>
      </c>
      <c r="I12" s="177" t="s">
        <v>7</v>
      </c>
      <c r="J12" s="178">
        <f>K10</f>
        <v>5</v>
      </c>
      <c r="K12" s="176"/>
      <c r="L12" s="177" t="s">
        <v>15</v>
      </c>
      <c r="M12" s="178"/>
      <c r="N12" s="181">
        <v>1</v>
      </c>
      <c r="O12" s="177" t="s">
        <v>15</v>
      </c>
      <c r="P12" s="180">
        <v>1</v>
      </c>
      <c r="Q12" s="300"/>
      <c r="R12" s="300"/>
      <c r="S12" s="300"/>
      <c r="T12" s="300"/>
      <c r="U12" s="300"/>
      <c r="V12" s="300"/>
      <c r="W12" s="308"/>
      <c r="X12" s="9"/>
      <c r="Y12" s="219"/>
      <c r="Z12" s="219"/>
      <c r="AA12" s="219"/>
      <c r="AB12" s="219"/>
      <c r="AC12" s="219"/>
      <c r="AD12" s="219"/>
      <c r="AE12" s="219"/>
      <c r="AF12" s="10"/>
    </row>
    <row r="13" spans="1:44" ht="13.5" customHeight="1" x14ac:dyDescent="0.15">
      <c r="A13" s="297" t="str">
        <f>リーグ表!R97</f>
        <v>あやめ池FC</v>
      </c>
      <c r="B13" s="173"/>
      <c r="C13" s="174" t="str">
        <f>IF(B14="","",IF(B14&gt;D14,"○",IF(B14&lt;D14,"●","△")))</f>
        <v>●</v>
      </c>
      <c r="D13" s="175"/>
      <c r="E13" s="173"/>
      <c r="F13" s="174" t="str">
        <f>IF(E14="","",IF(E14&gt;G14,"○",IF(E14&lt;G14,"●","△")))</f>
        <v>△</v>
      </c>
      <c r="G13" s="175"/>
      <c r="H13" s="173"/>
      <c r="I13" s="174" t="str">
        <f>IF(H14="","",IF(H14&gt;J14,"○",IF(H14&lt;J14,"●","△")))</f>
        <v>●</v>
      </c>
      <c r="J13" s="175"/>
      <c r="K13" s="173"/>
      <c r="L13" s="174" t="str">
        <f>IF(K14="","",IF(K14&gt;M14,"○",IF(K14&lt;M14,"●","△")))</f>
        <v>△</v>
      </c>
      <c r="M13" s="175"/>
      <c r="N13" s="174"/>
      <c r="O13" s="174"/>
      <c r="P13" s="175"/>
      <c r="Q13" s="299">
        <f>Y13</f>
        <v>0</v>
      </c>
      <c r="R13" s="299">
        <f>Z13</f>
        <v>2</v>
      </c>
      <c r="S13" s="299">
        <f>AA13</f>
        <v>2</v>
      </c>
      <c r="T13" s="299">
        <f>B14+E14+H14+K14+N14</f>
        <v>3</v>
      </c>
      <c r="U13" s="299">
        <f>B14+E14+H14+K14+N14-D14-G14-J14-M14-P14</f>
        <v>-3</v>
      </c>
      <c r="V13" s="299">
        <f>3*Q13+R13</f>
        <v>2</v>
      </c>
      <c r="W13" s="307">
        <v>5</v>
      </c>
      <c r="X13" s="9"/>
      <c r="Y13" s="219">
        <f>COUNTIF($C13:$O13,"○")</f>
        <v>0</v>
      </c>
      <c r="Z13" s="219">
        <f>COUNTIF($C13:$O13,"△")</f>
        <v>2</v>
      </c>
      <c r="AA13" s="219">
        <f>COUNTIF($B13:$O13,"●")</f>
        <v>2</v>
      </c>
      <c r="AB13" s="219">
        <f>100*RANK(V13,$V$6:$V$14,0)</f>
        <v>300</v>
      </c>
      <c r="AC13" s="219">
        <f>10*RANK(U13,$U$6:$U$14,0)</f>
        <v>20</v>
      </c>
      <c r="AD13" s="219">
        <f>RANK(T13,$T$6:$T$14,0)</f>
        <v>3</v>
      </c>
      <c r="AE13" s="219">
        <f>SUM(AB13:AD13)</f>
        <v>323</v>
      </c>
      <c r="AF13" s="10"/>
    </row>
    <row r="14" spans="1:44" ht="13.5" customHeight="1" x14ac:dyDescent="0.15">
      <c r="A14" s="298"/>
      <c r="B14" s="176">
        <f>P6</f>
        <v>0</v>
      </c>
      <c r="C14" s="177" t="s">
        <v>158</v>
      </c>
      <c r="D14" s="178">
        <f>N6</f>
        <v>2</v>
      </c>
      <c r="E14" s="176">
        <f>M8</f>
        <v>1</v>
      </c>
      <c r="F14" s="177" t="s">
        <v>158</v>
      </c>
      <c r="G14" s="178">
        <f>K8</f>
        <v>1</v>
      </c>
      <c r="H14" s="176">
        <f>P10</f>
        <v>1</v>
      </c>
      <c r="I14" s="177" t="s">
        <v>158</v>
      </c>
      <c r="J14" s="178">
        <f>N10</f>
        <v>2</v>
      </c>
      <c r="K14" s="176">
        <f>P12</f>
        <v>1</v>
      </c>
      <c r="L14" s="177" t="s">
        <v>158</v>
      </c>
      <c r="M14" s="178">
        <f>N12</f>
        <v>1</v>
      </c>
      <c r="N14" s="176"/>
      <c r="O14" s="177"/>
      <c r="P14" s="178"/>
      <c r="Q14" s="300"/>
      <c r="R14" s="300"/>
      <c r="S14" s="300"/>
      <c r="T14" s="300"/>
      <c r="U14" s="300"/>
      <c r="V14" s="300"/>
      <c r="W14" s="308"/>
      <c r="X14" s="9"/>
      <c r="Y14" s="219"/>
      <c r="Z14" s="219"/>
      <c r="AA14" s="219"/>
      <c r="AB14" s="219"/>
      <c r="AC14" s="219"/>
      <c r="AD14" s="219"/>
      <c r="AE14" s="219"/>
      <c r="AF14" s="10"/>
    </row>
    <row r="15" spans="1:44" ht="18" customHeight="1" x14ac:dyDescent="0.15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7"/>
      <c r="R15" s="187"/>
      <c r="S15" s="187"/>
      <c r="T15" s="187"/>
      <c r="U15" s="187"/>
      <c r="V15" s="187"/>
      <c r="W15" s="188"/>
      <c r="X15" s="9"/>
      <c r="Y15" s="152"/>
      <c r="Z15" s="152"/>
      <c r="AA15" s="152"/>
      <c r="AB15" s="152"/>
      <c r="AC15" s="152"/>
      <c r="AD15" s="152"/>
      <c r="AE15" s="152"/>
      <c r="AF15" s="10"/>
    </row>
    <row r="16" spans="1:44" ht="9.75" customHeight="1" x14ac:dyDescent="0.15">
      <c r="A16" s="185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90"/>
      <c r="R16" s="190"/>
      <c r="S16" s="190"/>
      <c r="T16" s="190"/>
      <c r="U16" s="190"/>
      <c r="V16" s="190"/>
      <c r="W16" s="191"/>
      <c r="X16" s="9"/>
      <c r="Y16" s="152"/>
      <c r="Z16" s="152"/>
      <c r="AA16" s="152"/>
      <c r="AB16" s="152"/>
      <c r="AC16" s="152"/>
      <c r="AD16" s="152"/>
      <c r="AE16" s="152"/>
      <c r="AF16" s="10"/>
      <c r="AG16" s="3"/>
      <c r="AH16" s="3"/>
      <c r="AI16" s="3"/>
      <c r="AJ16" s="3"/>
      <c r="AK16" s="3"/>
      <c r="AO16" s="2"/>
      <c r="AP16" s="2"/>
    </row>
    <row r="17" spans="1:42" ht="5.25" customHeight="1" thickBot="1" x14ac:dyDescent="0.2">
      <c r="A17" s="309"/>
      <c r="B17" s="30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90"/>
      <c r="R17" s="190"/>
      <c r="S17" s="190"/>
      <c r="T17" s="190"/>
      <c r="U17" s="190"/>
      <c r="V17" s="190"/>
      <c r="W17" s="191"/>
      <c r="X17" s="9"/>
      <c r="Y17" s="152"/>
      <c r="Z17" s="152"/>
      <c r="AA17" s="152"/>
      <c r="AB17" s="152"/>
      <c r="AC17" s="152"/>
      <c r="AD17" s="152"/>
      <c r="AE17" s="152"/>
      <c r="AF17" s="10"/>
      <c r="AG17" s="3"/>
      <c r="AH17" s="3"/>
      <c r="AI17" s="3"/>
      <c r="AJ17" s="3"/>
      <c r="AK17" s="3"/>
      <c r="AO17" s="2"/>
      <c r="AP17" s="2"/>
    </row>
    <row r="18" spans="1:42" s="192" customFormat="1" ht="18.75" customHeight="1" thickTop="1" x14ac:dyDescent="0.15">
      <c r="A18" s="310" t="s">
        <v>155</v>
      </c>
      <c r="B18" s="311"/>
      <c r="C18" s="311"/>
      <c r="D18" s="312" t="s">
        <v>12</v>
      </c>
      <c r="E18" s="313"/>
      <c r="F18" s="314"/>
      <c r="G18" s="314"/>
      <c r="H18" s="311" t="s">
        <v>160</v>
      </c>
      <c r="I18" s="311"/>
      <c r="J18" s="311"/>
      <c r="K18" s="311"/>
      <c r="L18" s="311"/>
      <c r="M18" s="311"/>
      <c r="N18" s="311"/>
      <c r="O18" s="311"/>
      <c r="P18" s="315"/>
      <c r="Q18" s="316" t="s">
        <v>14</v>
      </c>
      <c r="R18" s="311"/>
      <c r="S18" s="31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42" s="192" customFormat="1" ht="18.75" customHeight="1" x14ac:dyDescent="0.15">
      <c r="A19" s="318" t="s">
        <v>109</v>
      </c>
      <c r="B19" s="319"/>
      <c r="C19" s="320"/>
      <c r="D19" s="321">
        <v>0.375</v>
      </c>
      <c r="E19" s="322"/>
      <c r="F19" s="323" t="str">
        <f>A5</f>
        <v>アルボーレ青山FC</v>
      </c>
      <c r="G19" s="324"/>
      <c r="H19" s="324"/>
      <c r="I19" s="324"/>
      <c r="J19" s="193"/>
      <c r="K19" s="194" t="s">
        <v>7</v>
      </c>
      <c r="L19" s="193"/>
      <c r="M19" s="324" t="str">
        <f>A7</f>
        <v>奈良Fcjr</v>
      </c>
      <c r="N19" s="324"/>
      <c r="O19" s="324"/>
      <c r="P19" s="325"/>
      <c r="Q19" s="323" t="str">
        <f>A9</f>
        <v>桜ヶ丘FC</v>
      </c>
      <c r="R19" s="324"/>
      <c r="S19" s="326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42" s="192" customFormat="1" ht="18.75" customHeight="1" x14ac:dyDescent="0.15">
      <c r="A20" s="327" t="s">
        <v>110</v>
      </c>
      <c r="B20" s="328"/>
      <c r="C20" s="329"/>
      <c r="D20" s="330">
        <v>0.40277777777777773</v>
      </c>
      <c r="E20" s="331"/>
      <c r="F20" s="332" t="str">
        <f>A9</f>
        <v>桜ヶ丘FC</v>
      </c>
      <c r="G20" s="333"/>
      <c r="H20" s="333"/>
      <c r="I20" s="333"/>
      <c r="J20" s="195"/>
      <c r="K20" s="196" t="s">
        <v>159</v>
      </c>
      <c r="L20" s="195"/>
      <c r="M20" s="334" t="str">
        <f>A11</f>
        <v>明治SC</v>
      </c>
      <c r="N20" s="334"/>
      <c r="O20" s="334"/>
      <c r="P20" s="335"/>
      <c r="Q20" s="336" t="str">
        <f>A5</f>
        <v>アルボーレ青山FC</v>
      </c>
      <c r="R20" s="334"/>
      <c r="S20" s="33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42" s="192" customFormat="1" ht="18.75" customHeight="1" x14ac:dyDescent="0.15">
      <c r="A21" s="327" t="s">
        <v>111</v>
      </c>
      <c r="B21" s="328"/>
      <c r="C21" s="329"/>
      <c r="D21" s="330">
        <v>0.43055555555555558</v>
      </c>
      <c r="E21" s="331"/>
      <c r="F21" s="338" t="str">
        <f>A5</f>
        <v>アルボーレ青山FC</v>
      </c>
      <c r="G21" s="334"/>
      <c r="H21" s="334"/>
      <c r="I21" s="334"/>
      <c r="J21" s="195"/>
      <c r="K21" s="196" t="s">
        <v>159</v>
      </c>
      <c r="L21" s="195"/>
      <c r="M21" s="339" t="str">
        <f>A13</f>
        <v>あやめ池FC</v>
      </c>
      <c r="N21" s="340"/>
      <c r="O21" s="340"/>
      <c r="P21" s="341"/>
      <c r="Q21" s="342" t="str">
        <f>A11</f>
        <v>明治SC</v>
      </c>
      <c r="R21" s="334"/>
      <c r="S21" s="33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42" s="192" customFormat="1" ht="18.75" customHeight="1" x14ac:dyDescent="0.15">
      <c r="A22" s="327" t="s">
        <v>112</v>
      </c>
      <c r="B22" s="328"/>
      <c r="C22" s="329"/>
      <c r="D22" s="330">
        <v>0.45833333333333331</v>
      </c>
      <c r="E22" s="331"/>
      <c r="F22" s="338" t="str">
        <f>A7</f>
        <v>奈良Fcjr</v>
      </c>
      <c r="G22" s="334"/>
      <c r="H22" s="334"/>
      <c r="I22" s="334"/>
      <c r="J22" s="195"/>
      <c r="K22" s="196" t="s">
        <v>159</v>
      </c>
      <c r="L22" s="195"/>
      <c r="M22" s="339" t="str">
        <f>A9</f>
        <v>桜ヶ丘FC</v>
      </c>
      <c r="N22" s="340"/>
      <c r="O22" s="340"/>
      <c r="P22" s="341"/>
      <c r="Q22" s="343" t="str">
        <f>A13</f>
        <v>あやめ池FC</v>
      </c>
      <c r="R22" s="340"/>
      <c r="S22" s="344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42" s="192" customFormat="1" ht="18.75" customHeight="1" x14ac:dyDescent="0.15">
      <c r="A23" s="345" t="s">
        <v>113</v>
      </c>
      <c r="B23" s="346"/>
      <c r="C23" s="347"/>
      <c r="D23" s="348">
        <v>0.4861111111111111</v>
      </c>
      <c r="E23" s="349"/>
      <c r="F23" s="350" t="str">
        <f>A11</f>
        <v>明治SC</v>
      </c>
      <c r="G23" s="351"/>
      <c r="H23" s="351"/>
      <c r="I23" s="351"/>
      <c r="J23" s="197"/>
      <c r="K23" s="198" t="s">
        <v>159</v>
      </c>
      <c r="L23" s="197"/>
      <c r="M23" s="352" t="str">
        <f>A13</f>
        <v>あやめ池FC</v>
      </c>
      <c r="N23" s="353"/>
      <c r="O23" s="353"/>
      <c r="P23" s="354"/>
      <c r="Q23" s="355" t="str">
        <f>A7</f>
        <v>奈良Fcjr</v>
      </c>
      <c r="R23" s="351"/>
      <c r="S23" s="356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42" s="192" customFormat="1" ht="18.75" customHeight="1" x14ac:dyDescent="0.15">
      <c r="A24" s="357" t="s">
        <v>161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42" s="192" customFormat="1" ht="18.75" customHeight="1" x14ac:dyDescent="0.15">
      <c r="A25" s="318" t="s">
        <v>114</v>
      </c>
      <c r="B25" s="360"/>
      <c r="C25" s="361"/>
      <c r="D25" s="321">
        <v>0.52777777777777779</v>
      </c>
      <c r="E25" s="322"/>
      <c r="F25" s="362" t="str">
        <f>A5</f>
        <v>アルボーレ青山FC</v>
      </c>
      <c r="G25" s="324"/>
      <c r="H25" s="324"/>
      <c r="I25" s="324"/>
      <c r="J25" s="193"/>
      <c r="K25" s="194" t="s">
        <v>159</v>
      </c>
      <c r="L25" s="193"/>
      <c r="M25" s="363" t="str">
        <f>A9</f>
        <v>桜ヶ丘FC</v>
      </c>
      <c r="N25" s="364"/>
      <c r="O25" s="364"/>
      <c r="P25" s="365"/>
      <c r="Q25" s="323" t="str">
        <f>A11</f>
        <v>明治SC</v>
      </c>
      <c r="R25" s="324"/>
      <c r="S25" s="326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42" s="192" customFormat="1" ht="18.75" customHeight="1" x14ac:dyDescent="0.15">
      <c r="A26" s="327" t="s">
        <v>115</v>
      </c>
      <c r="B26" s="328"/>
      <c r="C26" s="329"/>
      <c r="D26" s="330">
        <v>0.55555555555555558</v>
      </c>
      <c r="E26" s="331"/>
      <c r="F26" s="338" t="str">
        <f>A7</f>
        <v>奈良Fcjr</v>
      </c>
      <c r="G26" s="334"/>
      <c r="H26" s="334"/>
      <c r="I26" s="334"/>
      <c r="J26" s="195"/>
      <c r="K26" s="196" t="s">
        <v>159</v>
      </c>
      <c r="L26" s="195"/>
      <c r="M26" s="339" t="str">
        <f>A13</f>
        <v>あやめ池FC</v>
      </c>
      <c r="N26" s="340"/>
      <c r="O26" s="340"/>
      <c r="P26" s="341"/>
      <c r="Q26" s="342">
        <v>3</v>
      </c>
      <c r="R26" s="334"/>
      <c r="S26" s="337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42" s="192" customFormat="1" ht="18.75" customHeight="1" x14ac:dyDescent="0.15">
      <c r="A27" s="327" t="s">
        <v>116</v>
      </c>
      <c r="B27" s="328"/>
      <c r="C27" s="329"/>
      <c r="D27" s="330">
        <v>0.58333333333333337</v>
      </c>
      <c r="E27" s="331"/>
      <c r="F27" s="338" t="str">
        <f>A5</f>
        <v>アルボーレ青山FC</v>
      </c>
      <c r="G27" s="334"/>
      <c r="H27" s="334"/>
      <c r="I27" s="334"/>
      <c r="J27" s="195"/>
      <c r="K27" s="196" t="s">
        <v>159</v>
      </c>
      <c r="L27" s="195"/>
      <c r="M27" s="334" t="str">
        <f>A11</f>
        <v>明治SC</v>
      </c>
      <c r="N27" s="334"/>
      <c r="O27" s="334"/>
      <c r="P27" s="335"/>
      <c r="Q27" s="342" t="str">
        <f>A13</f>
        <v>あやめ池FC</v>
      </c>
      <c r="R27" s="334"/>
      <c r="S27" s="33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42" s="192" customFormat="1" ht="18.75" customHeight="1" x14ac:dyDescent="0.15">
      <c r="A28" s="327" t="s">
        <v>117</v>
      </c>
      <c r="B28" s="328"/>
      <c r="C28" s="329"/>
      <c r="D28" s="330">
        <v>0.61111111111111105</v>
      </c>
      <c r="E28" s="331"/>
      <c r="F28" s="338" t="str">
        <f>A7</f>
        <v>奈良Fcjr</v>
      </c>
      <c r="G28" s="334"/>
      <c r="H28" s="334"/>
      <c r="I28" s="334"/>
      <c r="J28" s="195"/>
      <c r="K28" s="196" t="s">
        <v>159</v>
      </c>
      <c r="L28" s="195"/>
      <c r="M28" s="339" t="str">
        <f>A13</f>
        <v>あやめ池FC</v>
      </c>
      <c r="N28" s="340"/>
      <c r="O28" s="340"/>
      <c r="P28" s="341"/>
      <c r="Q28" s="336" t="str">
        <f>A5</f>
        <v>アルボーレ青山FC</v>
      </c>
      <c r="R28" s="334"/>
      <c r="S28" s="337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42" s="192" customFormat="1" ht="18.75" customHeight="1" thickBot="1" x14ac:dyDescent="0.2">
      <c r="A29" s="366" t="s">
        <v>162</v>
      </c>
      <c r="B29" s="367"/>
      <c r="C29" s="368"/>
      <c r="D29" s="369">
        <v>0.63888888888888895</v>
      </c>
      <c r="E29" s="370"/>
      <c r="F29" s="371" t="str">
        <f>A9</f>
        <v>桜ヶ丘FC</v>
      </c>
      <c r="G29" s="372"/>
      <c r="H29" s="372"/>
      <c r="I29" s="373"/>
      <c r="J29" s="199"/>
      <c r="K29" s="200" t="s">
        <v>159</v>
      </c>
      <c r="L29" s="199"/>
      <c r="M29" s="374" t="str">
        <f>A11</f>
        <v>明治SC</v>
      </c>
      <c r="N29" s="374"/>
      <c r="O29" s="374"/>
      <c r="P29" s="375"/>
      <c r="Q29" s="376" t="str">
        <f>A7</f>
        <v>奈良Fcjr</v>
      </c>
      <c r="R29" s="374"/>
      <c r="S29" s="377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42" s="192" customFormat="1" ht="6.75" customHeight="1" thickTop="1" x14ac:dyDescent="0.15">
      <c r="D30" s="201"/>
      <c r="E30" s="202"/>
      <c r="F30" s="202"/>
      <c r="G30" s="202"/>
      <c r="H30" s="202"/>
      <c r="I30" s="203"/>
      <c r="J30" s="204"/>
      <c r="K30" s="205"/>
      <c r="L30" s="204"/>
      <c r="M30" s="204"/>
      <c r="N30" s="204"/>
      <c r="O30" s="204"/>
      <c r="P30" s="206"/>
      <c r="Q30" s="206"/>
      <c r="R30" s="206"/>
      <c r="S30" s="207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42" s="192" customFormat="1" ht="5.25" customHeight="1" x14ac:dyDescent="0.2">
      <c r="A31" s="378"/>
      <c r="B31" s="378"/>
      <c r="C31" s="378"/>
      <c r="D31" s="379"/>
      <c r="E31" s="379"/>
      <c r="F31" s="379"/>
      <c r="G31" s="379"/>
      <c r="H31" s="202"/>
      <c r="I31" s="203"/>
      <c r="J31" s="204"/>
      <c r="K31" s="205"/>
      <c r="L31" s="204"/>
      <c r="M31" s="204"/>
      <c r="N31" s="204"/>
      <c r="O31" s="204"/>
      <c r="P31" s="206"/>
      <c r="Q31" s="206"/>
      <c r="R31" s="206"/>
      <c r="S31" s="207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</sheetData>
  <mergeCells count="139">
    <mergeCell ref="A29:C29"/>
    <mergeCell ref="D29:E29"/>
    <mergeCell ref="F29:I29"/>
    <mergeCell ref="M29:P29"/>
    <mergeCell ref="Q29:S29"/>
    <mergeCell ref="A31:C31"/>
    <mergeCell ref="D31:G31"/>
    <mergeCell ref="A27:C27"/>
    <mergeCell ref="D27:E27"/>
    <mergeCell ref="F27:I27"/>
    <mergeCell ref="M27:P27"/>
    <mergeCell ref="Q27:S27"/>
    <mergeCell ref="A28:C28"/>
    <mergeCell ref="D28:E28"/>
    <mergeCell ref="F28:I28"/>
    <mergeCell ref="M28:P28"/>
    <mergeCell ref="Q28:S28"/>
    <mergeCell ref="A24:S24"/>
    <mergeCell ref="A25:C25"/>
    <mergeCell ref="D25:E25"/>
    <mergeCell ref="F25:I25"/>
    <mergeCell ref="M25:P25"/>
    <mergeCell ref="Q25:S25"/>
    <mergeCell ref="A26:C26"/>
    <mergeCell ref="D26:E26"/>
    <mergeCell ref="F26:I26"/>
    <mergeCell ref="M26:P26"/>
    <mergeCell ref="Q26:S26"/>
    <mergeCell ref="A22:C22"/>
    <mergeCell ref="D22:E22"/>
    <mergeCell ref="F22:I22"/>
    <mergeCell ref="M22:P22"/>
    <mergeCell ref="Q22:S22"/>
    <mergeCell ref="A23:C23"/>
    <mergeCell ref="D23:E23"/>
    <mergeCell ref="F23:I23"/>
    <mergeCell ref="M23:P23"/>
    <mergeCell ref="Q23:S23"/>
    <mergeCell ref="A20:C20"/>
    <mergeCell ref="D20:E20"/>
    <mergeCell ref="F20:I20"/>
    <mergeCell ref="M20:P20"/>
    <mergeCell ref="Q20:S20"/>
    <mergeCell ref="A21:C21"/>
    <mergeCell ref="D21:E21"/>
    <mergeCell ref="F21:I21"/>
    <mergeCell ref="M21:P21"/>
    <mergeCell ref="Q21:S21"/>
    <mergeCell ref="A17:B17"/>
    <mergeCell ref="A18:C18"/>
    <mergeCell ref="D18:E18"/>
    <mergeCell ref="F18:G18"/>
    <mergeCell ref="H18:P18"/>
    <mergeCell ref="Q18:S18"/>
    <mergeCell ref="A19:C19"/>
    <mergeCell ref="D19:E19"/>
    <mergeCell ref="F19:I19"/>
    <mergeCell ref="M19:P19"/>
    <mergeCell ref="Q19:S19"/>
    <mergeCell ref="Z13:Z14"/>
    <mergeCell ref="AA13:AA14"/>
    <mergeCell ref="AB13:AB14"/>
    <mergeCell ref="AC13:AC14"/>
    <mergeCell ref="AD13:AD14"/>
    <mergeCell ref="AE13:AE14"/>
    <mergeCell ref="A11:A12"/>
    <mergeCell ref="Q11:Q12"/>
    <mergeCell ref="R11:R12"/>
    <mergeCell ref="A13:A14"/>
    <mergeCell ref="Q13:Q14"/>
    <mergeCell ref="R13:R14"/>
    <mergeCell ref="S13:S14"/>
    <mergeCell ref="T13:T14"/>
    <mergeCell ref="U13:U14"/>
    <mergeCell ref="V13:V14"/>
    <mergeCell ref="W13:W14"/>
    <mergeCell ref="Y13:Y14"/>
    <mergeCell ref="Z9:Z10"/>
    <mergeCell ref="AA9:AA10"/>
    <mergeCell ref="AB9:AB10"/>
    <mergeCell ref="AC9:AC10"/>
    <mergeCell ref="AD9:AD10"/>
    <mergeCell ref="AE9:AE10"/>
    <mergeCell ref="S11:S12"/>
    <mergeCell ref="T11:T12"/>
    <mergeCell ref="U11:U12"/>
    <mergeCell ref="V11:V12"/>
    <mergeCell ref="W11:W12"/>
    <mergeCell ref="Y11:Y12"/>
    <mergeCell ref="Z11:Z12"/>
    <mergeCell ref="AA11:AA12"/>
    <mergeCell ref="AB11:AB12"/>
    <mergeCell ref="AC11:AC12"/>
    <mergeCell ref="AD11:AD12"/>
    <mergeCell ref="AE11:AE12"/>
    <mergeCell ref="A9:A10"/>
    <mergeCell ref="Q9:Q10"/>
    <mergeCell ref="R9:R10"/>
    <mergeCell ref="S9:S10"/>
    <mergeCell ref="T9:T10"/>
    <mergeCell ref="U9:U10"/>
    <mergeCell ref="V9:V10"/>
    <mergeCell ref="W9:W10"/>
    <mergeCell ref="Y9:Y10"/>
    <mergeCell ref="A1:W1"/>
    <mergeCell ref="A2:E2"/>
    <mergeCell ref="A3:B3"/>
    <mergeCell ref="D3:G3"/>
    <mergeCell ref="R3:W3"/>
    <mergeCell ref="A5:A6"/>
    <mergeCell ref="Q5:Q6"/>
    <mergeCell ref="R5:R6"/>
    <mergeCell ref="S5:S6"/>
    <mergeCell ref="T5:T6"/>
    <mergeCell ref="U5:U6"/>
    <mergeCell ref="V5:V6"/>
    <mergeCell ref="W5:W6"/>
    <mergeCell ref="Y5:Y6"/>
    <mergeCell ref="Z5:Z6"/>
    <mergeCell ref="AA5:AA6"/>
    <mergeCell ref="AB5:AB6"/>
    <mergeCell ref="AC5:AC6"/>
    <mergeCell ref="AD5:AD6"/>
    <mergeCell ref="AE5:AE6"/>
    <mergeCell ref="A7:A8"/>
    <mergeCell ref="Q7:Q8"/>
    <mergeCell ref="R7:R8"/>
    <mergeCell ref="S7:S8"/>
    <mergeCell ref="T7:T8"/>
    <mergeCell ref="U7:U8"/>
    <mergeCell ref="V7:V8"/>
    <mergeCell ref="AA7:AA8"/>
    <mergeCell ref="AB7:AB8"/>
    <mergeCell ref="AC7:AC8"/>
    <mergeCell ref="AD7:AD8"/>
    <mergeCell ref="AE7:AE8"/>
    <mergeCell ref="W7:W8"/>
    <mergeCell ref="Y7:Y8"/>
    <mergeCell ref="Z7:Z8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リーグ表</vt:lpstr>
      <vt:lpstr>リーグ表ﾊﾟﾝﾌ</vt:lpstr>
      <vt:lpstr>時間表</vt:lpstr>
      <vt:lpstr>第２日目(1)</vt:lpstr>
      <vt:lpstr>第2日目(2)</vt:lpstr>
      <vt:lpstr>リーグ表!Print_Area</vt:lpstr>
    </vt:vector>
  </TitlesOfParts>
  <Company>近畿郵政局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近畿郵政局</dc:creator>
  <cp:lastModifiedBy>一也</cp:lastModifiedBy>
  <cp:lastPrinted>2022-08-16T22:10:43Z</cp:lastPrinted>
  <dcterms:created xsi:type="dcterms:W3CDTF">2002-10-21T07:31:59Z</dcterms:created>
  <dcterms:modified xsi:type="dcterms:W3CDTF">2022-08-21T22:15:39Z</dcterms:modified>
</cp:coreProperties>
</file>